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Contracts" sheetId="1" r:id="rId4"/>
    <sheet name="Flight and Fuel Costs 2014" sheetId="2" r:id="rId5"/>
    <sheet name="Flight and Fuel Costs 2015" sheetId="3" r:id="rId6"/>
    <sheet name="Aircraft Specs" sheetId="4" r:id="rId7"/>
  </sheets>
</workbook>
</file>

<file path=xl/sharedStrings.xml><?xml version="1.0" encoding="utf-8"?>
<sst xmlns="http://schemas.openxmlformats.org/spreadsheetml/2006/main" uniqueCount="370">
  <si>
    <t>Table 1</t>
  </si>
  <si>
    <t>Company/Aircraft</t>
  </si>
  <si>
    <t>Agreement Year-Number</t>
  </si>
  <si>
    <t>Operating Period (or Actual Hours for TOTAL)</t>
  </si>
  <si>
    <t>Period Days</t>
  </si>
  <si>
    <t>Number of Aircraft (OR COST PER HOUR FOR TOTAL)</t>
  </si>
  <si>
    <t>NOTES</t>
  </si>
  <si>
    <t>Option Extension</t>
  </si>
  <si>
    <t>Base</t>
  </si>
  <si>
    <t>Day Availability Rate</t>
  </si>
  <si>
    <t>Flight Hours Guarantee</t>
  </si>
  <si>
    <t>Rate Minimum</t>
  </si>
  <si>
    <t>Availability Cost</t>
  </si>
  <si>
    <t>Availabity Rate Escalator or Calculated</t>
  </si>
  <si>
    <t>Total all Planes Availability (Calculated)</t>
  </si>
  <si>
    <t>Hour Flight Cost</t>
  </si>
  <si>
    <t>Hourly Fuel Cost</t>
  </si>
  <si>
    <t>Total Per Hour (Minus Fuel Unless Noted to Left)</t>
  </si>
  <si>
    <t>CPI Rate Escalator in Original Agreement and Calculated</t>
  </si>
  <si>
    <t>ProRated</t>
  </si>
  <si>
    <t>Min Flight Hourly Rate</t>
  </si>
  <si>
    <t>Additional Availability</t>
  </si>
  <si>
    <t>Vehicles Per Day</t>
  </si>
  <si>
    <t>Per Night Lodging</t>
  </si>
  <si>
    <t>North of 60 per day</t>
  </si>
  <si>
    <t>Food</t>
  </si>
  <si>
    <t>Day Allowance</t>
  </si>
  <si>
    <t>Total "Additional Fees</t>
  </si>
  <si>
    <t>Flight Crew</t>
  </si>
  <si>
    <t>Other Crew</t>
  </si>
  <si>
    <t>FIrst/Last Position Day or Positioning $/km</t>
  </si>
  <si>
    <t>Positioning per Day</t>
  </si>
  <si>
    <t>Guaranteed Hours</t>
  </si>
  <si>
    <t>Guaranteed Flight Pay</t>
  </si>
  <si>
    <t>Startup Fee</t>
  </si>
  <si>
    <t>Insurance Carried</t>
  </si>
  <si>
    <t>Agreement Signed</t>
  </si>
  <si>
    <t>Signed By Province</t>
  </si>
  <si>
    <t>Signed By Company</t>
  </si>
  <si>
    <t>AIRSPRAY</t>
  </si>
  <si>
    <t>L-188 Airtanker</t>
  </si>
  <si>
    <t>May 8 - Sept 7</t>
  </si>
  <si>
    <t>NONE</t>
  </si>
  <si>
    <t>Williams Lake</t>
  </si>
  <si>
    <t>NA</t>
  </si>
  <si>
    <t>Marcia Foote</t>
  </si>
  <si>
    <t xml:space="preserve">Doug Brown, Perry —-house? (Witness/Office Mng) </t>
  </si>
  <si>
    <t>TC 690 Bird-dog</t>
  </si>
  <si>
    <t>2007 TOTAL CONTRACT COSTS</t>
  </si>
  <si>
    <t>May 12 - Sept 11</t>
  </si>
  <si>
    <t>ANNUAL</t>
  </si>
  <si>
    <t>Donald Hamilton, Elaine Betterton (Insurance)</t>
  </si>
  <si>
    <t>2008 TOTAL CONTRACT COSTS</t>
  </si>
  <si>
    <t>May 31 - Sept 30</t>
  </si>
  <si>
    <t>Up to 3 years</t>
  </si>
  <si>
    <t>Penticton</t>
  </si>
  <si>
    <t>Jeff Berry</t>
  </si>
  <si>
    <t>Castlegar</t>
  </si>
  <si>
    <t>2010 TOTAL CONTRACT COSTS</t>
  </si>
  <si>
    <t>L-188 Airtanker (Grp 6)</t>
  </si>
  <si>
    <t>May 22 - Sept 21</t>
  </si>
  <si>
    <t>Prince George</t>
  </si>
  <si>
    <t>Alina Barber</t>
  </si>
  <si>
    <t>Lynn Hamilton (?)</t>
  </si>
  <si>
    <t>L-188 Airtanker (Grp 7)</t>
  </si>
  <si>
    <t>May 5 - Sept 4</t>
  </si>
  <si>
    <t>2014 TOTAL CONTRACT COSTS</t>
  </si>
  <si>
    <t>Nina Barber</t>
  </si>
  <si>
    <t>Paul Lane</t>
  </si>
  <si>
    <t>May 4 - Sept 3</t>
  </si>
  <si>
    <t>2015 TOTAL CONTRACT COSTS</t>
  </si>
  <si>
    <t>May 19 - Sept 18</t>
  </si>
  <si>
    <t>Dave Marek</t>
  </si>
  <si>
    <t>May 9 - July 10 / July 11 - Sept 8</t>
  </si>
  <si>
    <t>PG/Campbell River</t>
  </si>
  <si>
    <t>2016 TOTAL CONTRACT COSTS</t>
  </si>
  <si>
    <t>CONAIR TEMPLATE AGREEMENT NON FLOAT PLANE - NOTE AVAILABILITY AND FLIGHT CHARGES ARE GROUPED</t>
  </si>
  <si>
    <t>CV580 Grp 4</t>
  </si>
  <si>
    <t>May 1 - Aug 31</t>
  </si>
  <si>
    <t>Kamloops</t>
  </si>
  <si>
    <t>TC690</t>
  </si>
  <si>
    <t>Unreadable</t>
  </si>
  <si>
    <t>CV580 Grp 1</t>
  </si>
  <si>
    <t>L188 Grp 5</t>
  </si>
  <si>
    <t>May 15 - Sept 14</t>
  </si>
  <si>
    <t>Abbotsford</t>
  </si>
  <si>
    <t>CJ525</t>
  </si>
  <si>
    <t>Airtractor Grp 2 (Wheeled)</t>
  </si>
  <si>
    <t>Aerostar P60</t>
  </si>
  <si>
    <t>Rick Pederson</t>
  </si>
  <si>
    <t>CONAIR</t>
  </si>
  <si>
    <t>CONAIR TEMPLATE AGREEMENT AIR TRACTOR FLOAT PLANE - 100 DAY</t>
  </si>
  <si>
    <t>Airtractor Grp 8 (Float)</t>
  </si>
  <si>
    <t>May 26 - Sept 2</t>
  </si>
  <si>
    <t>Revelstoke</t>
  </si>
  <si>
    <t>Barry Marsden</t>
  </si>
  <si>
    <t>Cessna</t>
  </si>
  <si>
    <t>CONAIR TEMPLATE AGREEMENT AIR TRACTOR FLOAT PLANE - 120 DAY</t>
  </si>
  <si>
    <t>ANNUAL MDFCTN</t>
  </si>
  <si>
    <t>Apr 28 - Aug 28</t>
  </si>
  <si>
    <t>May 15 - Jul 15 / Jul 16 - Sept 14</t>
  </si>
  <si>
    <t>Ft St. John/CR</t>
  </si>
  <si>
    <t>June 11 - Sept 18</t>
  </si>
  <si>
    <t>Apr 27 - Aug 27</t>
  </si>
  <si>
    <t>May 30 - Sept 6</t>
  </si>
  <si>
    <t>Heather ?</t>
  </si>
  <si>
    <t>May 30 - Sept 29</t>
  </si>
  <si>
    <t>May 7 - Sept 6</t>
  </si>
  <si>
    <t>May 2 - Sept 1</t>
  </si>
  <si>
    <t>Fort St. John</t>
  </si>
  <si>
    <t>Jeff Berry (Crossed out) Heather ?</t>
  </si>
  <si>
    <t>COULSON</t>
  </si>
  <si>
    <t>HAWAII MARS</t>
  </si>
  <si>
    <t>June 11 - Sept 8</t>
  </si>
  <si>
    <t>STANDING OFFER ANNUAL - Can Be Renewed</t>
  </si>
  <si>
    <t>Sproat Lake</t>
  </si>
  <si>
    <t>&lt;-Used 45 Hours -&gt; Availability Per Day and Total</t>
  </si>
  <si>
    <t>FUEL INCLUDED</t>
  </si>
  <si>
    <t>Based on Hours Minimum</t>
  </si>
  <si>
    <t>Wayne Coulson</t>
  </si>
  <si>
    <t>PHILLIPINE MARS (Backup)</t>
  </si>
  <si>
    <t>BOTH MARS PLANES 2007</t>
  </si>
  <si>
    <t>June 2 - Aug 30</t>
  </si>
  <si>
    <t>Operating Period Can be Amended or Added</t>
  </si>
  <si>
    <t>&lt;Fuel Included</t>
  </si>
  <si>
    <t>June 15 - Aug 30</t>
  </si>
  <si>
    <t>Nina Barber/Jeff Berry</t>
  </si>
  <si>
    <t>June 2 - Aug 31</t>
  </si>
  <si>
    <t>&lt;Fuel not Included</t>
  </si>
  <si>
    <t>June 1 - Aug 29</t>
  </si>
  <si>
    <t>OVER 45HOURS</t>
  </si>
  <si>
    <t>&lt;&lt;IF OVER 45hrs</t>
  </si>
  <si>
    <t>Bruce Youwk</t>
  </si>
  <si>
    <t>June 3 - Aug 31</t>
  </si>
  <si>
    <t>July 11 - Aug 10</t>
  </si>
  <si>
    <t>30 Day plus Days due to Chinese Training Agreement</t>
  </si>
  <si>
    <t>EXCLUDING FUEL</t>
  </si>
  <si>
    <t>AIRSPRAY SUPPLEMENTAL</t>
  </si>
  <si>
    <t>Tanker 498</t>
  </si>
  <si>
    <t>2014-2016</t>
  </si>
  <si>
    <t>Tanker 487</t>
  </si>
  <si>
    <t>Birdog 58</t>
  </si>
  <si>
    <t>Birdog 57</t>
  </si>
  <si>
    <t>CONAIR SUPPLEMENTAL</t>
  </si>
  <si>
    <t>CV580</t>
  </si>
  <si>
    <t>RJ85</t>
  </si>
  <si>
    <t>AT802 Wheeled</t>
  </si>
  <si>
    <t>AT802 Amphib</t>
  </si>
  <si>
    <t>TC690A</t>
  </si>
  <si>
    <t>Caravan</t>
  </si>
  <si>
    <t>BASIC ACTUAL AIRCRAFT FLIGHT HOUR RATES EXCLUDING FUEL — GROUP RATES REFLECT WITH 1, 2, 3 OR 4 PLANES FLYING</t>
  </si>
  <si>
    <t>ACTUAL EXPENDITURES</t>
  </si>
  <si>
    <t>Company</t>
  </si>
  <si>
    <t>Hours</t>
  </si>
  <si>
    <t>Total</t>
  </si>
  <si>
    <t>Average flight cost/hr (ex fuel)</t>
  </si>
  <si>
    <t>Airspray</t>
  </si>
  <si>
    <t>Aircraft Type</t>
  </si>
  <si>
    <t>Tail #</t>
  </si>
  <si>
    <t>Flight Cost per Hour</t>
  </si>
  <si>
    <t>Group Rate</t>
  </si>
  <si>
    <t>Conair</t>
  </si>
  <si>
    <t>C208</t>
  </si>
  <si>
    <t>No Contract</t>
  </si>
  <si>
    <t>Coulson</t>
  </si>
  <si>
    <t>Coulson MARS</t>
  </si>
  <si>
    <t>Con Air c208</t>
  </si>
  <si>
    <t>Fuel Cost Jet</t>
  </si>
  <si>
    <t>Fuel Cost AvGAS</t>
  </si>
  <si>
    <t>COMPANY</t>
  </si>
  <si>
    <t>AIRCRAFT</t>
  </si>
  <si>
    <t>HOURS</t>
  </si>
  <si>
    <t>TOTAL</t>
  </si>
  <si>
    <t>Fuel Economy</t>
  </si>
  <si>
    <t>Fuel Cost per Hour @ $2/L</t>
  </si>
  <si>
    <t>Total Including Fuel</t>
  </si>
  <si>
    <t>Fuel Cost Per Hour Including Fuel</t>
  </si>
  <si>
    <t>ConAir</t>
  </si>
  <si>
    <t>A600 (Birddog) CB418</t>
  </si>
  <si>
    <t>Con Air C208</t>
  </si>
  <si>
    <t>802AF</t>
  </si>
  <si>
    <t>CT674</t>
  </si>
  <si>
    <t>CT677</t>
  </si>
  <si>
    <t>694 (2015)            675 (2016)</t>
  </si>
  <si>
    <t>CA679</t>
  </si>
  <si>
    <t>CT687</t>
  </si>
  <si>
    <t>Con Air TC</t>
  </si>
  <si>
    <t>CA688</t>
  </si>
  <si>
    <t>CA690</t>
  </si>
  <si>
    <t>CAT81</t>
  </si>
  <si>
    <t>CAT82</t>
  </si>
  <si>
    <t>Con Air C525</t>
  </si>
  <si>
    <t>CAT83</t>
  </si>
  <si>
    <t>L188</t>
  </si>
  <si>
    <t>CAT84</t>
  </si>
  <si>
    <t>Airspray TC</t>
  </si>
  <si>
    <t>CT675</t>
  </si>
  <si>
    <t>CT685</t>
  </si>
  <si>
    <t>CT696</t>
  </si>
  <si>
    <t>CT697</t>
  </si>
  <si>
    <t>CT698</t>
  </si>
  <si>
    <t>CT699</t>
  </si>
  <si>
    <t>OUT-OF-PROVINCE AIRCRAFT FLIGHT RATES — GROUP RATES REFLECT WITH 1, 2, 3 or 4 planes flying.</t>
  </si>
  <si>
    <t>CESSNA C208</t>
  </si>
  <si>
    <t>CA127</t>
  </si>
  <si>
    <t>ConAir - RJ85</t>
  </si>
  <si>
    <t>CAB28</t>
  </si>
  <si>
    <t>Ontario - TC690</t>
  </si>
  <si>
    <t>CB125</t>
  </si>
  <si>
    <t>Ontario - CL415</t>
  </si>
  <si>
    <t>GOGG-273</t>
  </si>
  <si>
    <t>CB129</t>
  </si>
  <si>
    <t>GOGY-277</t>
  </si>
  <si>
    <t>Alberta - TC690</t>
  </si>
  <si>
    <t>BD-132</t>
  </si>
  <si>
    <t>CESSNA C525</t>
  </si>
  <si>
    <t>Alberta - CL215</t>
  </si>
  <si>
    <t>CT-201</t>
  </si>
  <si>
    <t>CB114</t>
  </si>
  <si>
    <t>CT-202</t>
  </si>
  <si>
    <t>CB115</t>
  </si>
  <si>
    <t>CT-203</t>
  </si>
  <si>
    <t>CT-204</t>
  </si>
  <si>
    <t>CANADAIR CL215T</t>
  </si>
  <si>
    <t>CA201</t>
  </si>
  <si>
    <t>CA202</t>
  </si>
  <si>
    <t>CA203</t>
  </si>
  <si>
    <t>CA204</t>
  </si>
  <si>
    <t>GDYNAMICS CV580</t>
  </si>
  <si>
    <t>CA153</t>
  </si>
  <si>
    <t>CT442</t>
  </si>
  <si>
    <t>CT444</t>
  </si>
  <si>
    <t>CT445</t>
  </si>
  <si>
    <t>CT447</t>
  </si>
  <si>
    <t>CT449</t>
  </si>
  <si>
    <t>LOCKHEED L188</t>
  </si>
  <si>
    <t>CAT90</t>
  </si>
  <si>
    <t>CT460</t>
  </si>
  <si>
    <t>CT481</t>
  </si>
  <si>
    <t>CT482</t>
  </si>
  <si>
    <t>CT489</t>
  </si>
  <si>
    <t>CT498</t>
  </si>
  <si>
    <t>CS498</t>
  </si>
  <si>
    <t>BAE RJ85AT</t>
  </si>
  <si>
    <t>CT860</t>
  </si>
  <si>
    <t>CT862</t>
  </si>
  <si>
    <t>Average Cost/Hour</t>
  </si>
  <si>
    <t>ROCKWELL TC690</t>
  </si>
  <si>
    <t>CAB32</t>
  </si>
  <si>
    <t>CB051</t>
  </si>
  <si>
    <t>CB052</t>
  </si>
  <si>
    <t>CB053</t>
  </si>
  <si>
    <t>CB058</t>
  </si>
  <si>
    <t>CB131</t>
  </si>
  <si>
    <t>CB134</t>
  </si>
  <si>
    <t>-</t>
  </si>
  <si>
    <t>CYB35</t>
  </si>
  <si>
    <t>CYB57</t>
  </si>
  <si>
    <t>A600 (Birddog) CB124</t>
  </si>
  <si>
    <t>CT691</t>
  </si>
  <si>
    <t>CT694</t>
  </si>
  <si>
    <t>CT695</t>
  </si>
  <si>
    <t>CY675</t>
  </si>
  <si>
    <t>CY676</t>
  </si>
  <si>
    <t>CY677</t>
  </si>
  <si>
    <t>CT680</t>
  </si>
  <si>
    <t>CT693</t>
  </si>
  <si>
    <t>CB127</t>
  </si>
  <si>
    <t>CANADAIR CL415</t>
  </si>
  <si>
    <t>CT273</t>
  </si>
  <si>
    <t>CT277</t>
  </si>
  <si>
    <t>CY498</t>
  </si>
  <si>
    <t>CB150</t>
  </si>
  <si>
    <t>COB50</t>
  </si>
  <si>
    <t>Hawaii MARS</t>
  </si>
  <si>
    <t>Philippine MARS</t>
  </si>
  <si>
    <t>Make</t>
  </si>
  <si>
    <t>Serial</t>
  </si>
  <si>
    <t>Registration</t>
  </si>
  <si>
    <t>Year of Manufacture</t>
  </si>
  <si>
    <t>Age</t>
  </si>
  <si>
    <t>Hours on Airframe</t>
  </si>
  <si>
    <t>Payload (Litres)</t>
  </si>
  <si>
    <t>Capacity (lbs)</t>
  </si>
  <si>
    <t>Endurance (hrs)</t>
  </si>
  <si>
    <t>Fuel Burn Ave (from BC Wildfire)</t>
  </si>
  <si>
    <t>Payload/Burn Ratio higher better</t>
  </si>
  <si>
    <t>Engines</t>
  </si>
  <si>
    <t>Type Engines</t>
  </si>
  <si>
    <t>IFR</t>
  </si>
  <si>
    <t>Condition</t>
  </si>
  <si>
    <t>Loaded Cruise Speed (kts @10kft)</t>
  </si>
  <si>
    <t>Minimum Drop</t>
  </si>
  <si>
    <t>Runway (ft)</t>
  </si>
  <si>
    <t>Scooping (ft)</t>
  </si>
  <si>
    <t>Fire Bombing Tank Capacity (L)</t>
  </si>
  <si>
    <t>Foam</t>
  </si>
  <si>
    <t>Lockheed L-188C</t>
  </si>
  <si>
    <t>C-FLXT T-481</t>
  </si>
  <si>
    <t>24,160 (2010)</t>
  </si>
  <si>
    <t>Allison 501-D13</t>
  </si>
  <si>
    <t>YES</t>
  </si>
  <si>
    <t>EXCELLENT</t>
  </si>
  <si>
    <t>C-FLJO T-482</t>
  </si>
  <si>
    <t>14,275 (2010)</t>
  </si>
  <si>
    <t>TC 690 Birddog</t>
  </si>
  <si>
    <t>C-GKDZ B/D 054</t>
  </si>
  <si>
    <t>4423 (2010)</t>
  </si>
  <si>
    <t>Garrett TPE331</t>
  </si>
  <si>
    <t>C-FIIL B/D 057</t>
  </si>
  <si>
    <t>8,714 (2010)</t>
  </si>
  <si>
    <t>FireBoss - AT802AF</t>
  </si>
  <si>
    <t>802A-0530</t>
  </si>
  <si>
    <t>C-GXNX T-685</t>
  </si>
  <si>
    <t>NEW (2014)</t>
  </si>
  <si>
    <t>PT6A-67F</t>
  </si>
  <si>
    <t>NO</t>
  </si>
  <si>
    <t>NEW</t>
  </si>
  <si>
    <t>802A-0536</t>
  </si>
  <si>
    <t>C-GXNY T-687</t>
  </si>
  <si>
    <t>802A-0542</t>
  </si>
  <si>
    <t>C-GXOB T-674</t>
  </si>
  <si>
    <t>802A-0544</t>
  </si>
  <si>
    <t>C-GXOD T-675</t>
  </si>
  <si>
    <t>Cessna GC 208B</t>
  </si>
  <si>
    <t>208B-2262</t>
  </si>
  <si>
    <t>C-GQVC T-129</t>
  </si>
  <si>
    <t>397 (2014)</t>
  </si>
  <si>
    <t>PT6A-114A</t>
  </si>
  <si>
    <t>G-LOFD</t>
  </si>
  <si>
    <t>54,514 (2010)</t>
  </si>
  <si>
    <t>Convair CV-580</t>
  </si>
  <si>
    <t>C-FFKF T-444</t>
  </si>
  <si>
    <t>67,810 (2010)</t>
  </si>
  <si>
    <t>C-FEKF T-445</t>
  </si>
  <si>
    <t>67,445 (2010)</t>
  </si>
  <si>
    <t>C-FKFB T-447</t>
  </si>
  <si>
    <t>81,394 (2010)</t>
  </si>
  <si>
    <t>C-FKFL T-449</t>
  </si>
  <si>
    <t>52,676 (2010)</t>
  </si>
  <si>
    <t>802A-0324</t>
  </si>
  <si>
    <t>C-FYFN T-696</t>
  </si>
  <si>
    <t>189.6 (2010)</t>
  </si>
  <si>
    <t>802A-0354</t>
  </si>
  <si>
    <t>C-GBPU</t>
  </si>
  <si>
    <t>NEW (2010)</t>
  </si>
  <si>
    <t>802A-0356</t>
  </si>
  <si>
    <t>C-GBPY T-698</t>
  </si>
  <si>
    <t>802A-0033</t>
  </si>
  <si>
    <t>C-FXVF T-678</t>
  </si>
  <si>
    <t>2031 (2010)</t>
  </si>
  <si>
    <t>COULSON HAWAII</t>
  </si>
  <si>
    <t>Martin JRM-3 Mars</t>
  </si>
  <si>
    <t>C-FLYL T-823</t>
  </si>
  <si>
    <t>23,497.8 (2017)</t>
  </si>
  <si>
    <t>Wright Cyclone R3350</t>
  </si>
  <si>
    <t>YES (and GEL)</t>
  </si>
  <si>
    <t>COULSON PHILLPINE</t>
  </si>
  <si>
    <t>C-FLYK T-820</t>
  </si>
  <si>
    <t>21,326 (2017)</t>
  </si>
  <si>
    <r>
      <rPr>
        <sz val="10"/>
        <color indexed="8"/>
        <rFont val="Helvetica"/>
      </rPr>
      <t xml:space="preserve">*Mars Stats from </t>
    </r>
    <r>
      <rPr>
        <u val="single"/>
        <sz val="10"/>
        <color indexed="8"/>
        <rFont val="Helvetica"/>
      </rPr>
      <t>martinmars.com</t>
    </r>
    <r>
      <rPr>
        <sz val="10"/>
        <color indexed="8"/>
        <rFont val="Helvetica"/>
      </rPr>
      <t xml:space="preserve"> and WIKI and Coulson Flying Tankers Inc.</t>
    </r>
  </si>
  <si>
    <t>Aircraft Lost in Accident</t>
  </si>
  <si>
    <t>FUEL BURN STATS</t>
  </si>
  <si>
    <t>L-188</t>
  </si>
  <si>
    <t>L-188 (T460)</t>
  </si>
  <si>
    <t>AT802F</t>
  </si>
  <si>
    <t>C525</t>
  </si>
  <si>
    <t>Twin Otter</t>
  </si>
  <si>
    <t>CL215</t>
  </si>
  <si>
    <t>CL415</t>
  </si>
</sst>
</file>

<file path=xl/styles.xml><?xml version="1.0" encoding="utf-8"?>
<styleSheet xmlns="http://schemas.openxmlformats.org/spreadsheetml/2006/main">
  <numFmts count="10">
    <numFmt numFmtId="0" formatCode="General"/>
    <numFmt numFmtId="59" formatCode="mmmm d, yyyy"/>
    <numFmt numFmtId="60" formatCode="&quot;$&quot;#,##0.00"/>
    <numFmt numFmtId="61" formatCode="#,##0.0%"/>
    <numFmt numFmtId="62" formatCode="&quot;$&quot;0.00"/>
    <numFmt numFmtId="63" formatCode="mmm d, yyyy"/>
    <numFmt numFmtId="64" formatCode="mmm d, yy"/>
    <numFmt numFmtId="65" formatCode="#,##0.0"/>
    <numFmt numFmtId="66" formatCode="&quot;$&quot;#,##0.0"/>
    <numFmt numFmtId="67" formatCode="yyyy"/>
  </numFmts>
  <fonts count="11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b val="1"/>
      <sz val="17"/>
      <color indexed="8"/>
      <name val="Helvetica"/>
    </font>
    <font>
      <b val="1"/>
      <sz val="48"/>
      <color indexed="8"/>
      <name val="Helvetica"/>
    </font>
    <font>
      <b val="1"/>
      <sz val="12"/>
      <color indexed="8"/>
      <name val="Helvetica"/>
    </font>
    <font>
      <sz val="10"/>
      <color indexed="17"/>
      <name val="Helvetica"/>
    </font>
    <font>
      <sz val="14"/>
      <color indexed="17"/>
      <name val="Helvetica"/>
    </font>
    <font>
      <b val="1"/>
      <sz val="16"/>
      <color indexed="8"/>
      <name val="Helvetica"/>
    </font>
    <font>
      <sz val="10"/>
      <color indexed="28"/>
      <name val="Helvetica"/>
    </font>
    <font>
      <u val="single"/>
      <sz val="10"/>
      <color indexed="8"/>
      <name val="Helvetica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2"/>
      </bottom>
      <diagonal/>
    </border>
    <border>
      <left style="thin">
        <color indexed="10"/>
      </left>
      <right style="thin">
        <color indexed="22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10"/>
      </right>
      <top style="thin">
        <color indexed="2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22"/>
      </top>
      <bottom style="thin">
        <color indexed="10"/>
      </bottom>
      <diagonal/>
    </border>
    <border>
      <left style="thin">
        <color indexed="2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10"/>
      </right>
      <top style="thin">
        <color indexed="10"/>
      </top>
      <bottom style="thin">
        <color indexed="2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49" fontId="3" fillId="4" borderId="5" applyNumberFormat="1" applyFont="1" applyFill="1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2" fillId="5" borderId="5" applyNumberFormat="0" applyFont="1" applyFill="1" applyBorder="1" applyAlignment="1" applyProtection="0">
      <alignment vertical="top" wrapText="1"/>
    </xf>
    <xf numFmtId="49" fontId="0" fillId="5" borderId="6" applyNumberFormat="1" applyFont="1" applyFill="1" applyBorder="1" applyAlignment="1" applyProtection="0">
      <alignment vertical="top" wrapText="1"/>
    </xf>
    <xf numFmtId="0" fontId="0" fillId="5" borderId="7" applyNumberFormat="0" applyFont="1" applyFill="1" applyBorder="1" applyAlignment="1" applyProtection="0">
      <alignment vertical="top" wrapText="1"/>
    </xf>
    <xf numFmtId="60" fontId="0" fillId="5" borderId="7" applyNumberFormat="1" applyFont="1" applyFill="1" applyBorder="1" applyAlignment="1" applyProtection="0">
      <alignment vertical="top" wrapText="1"/>
    </xf>
    <xf numFmtId="49" fontId="2" fillId="5" borderId="5" applyNumberFormat="1" applyFont="1" applyFill="1" applyBorder="1" applyAlignment="1" applyProtection="0">
      <alignment vertical="top" wrapText="1"/>
    </xf>
    <xf numFmtId="0" fontId="0" fillId="5" borderId="6" applyNumberFormat="1" applyFont="1" applyFill="1" applyBorder="1" applyAlignment="1" applyProtection="0">
      <alignment vertical="top" wrapText="1"/>
    </xf>
    <xf numFmtId="49" fontId="0" fillId="5" borderId="7" applyNumberFormat="1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59" fontId="0" fillId="5" borderId="7" applyNumberFormat="1" applyFont="1" applyFill="1" applyBorder="1" applyAlignment="1" applyProtection="0">
      <alignment vertical="top" wrapText="1"/>
    </xf>
    <xf numFmtId="62" fontId="0" fillId="5" borderId="7" applyNumberFormat="1" applyFont="1" applyFill="1" applyBorder="1" applyAlignment="1" applyProtection="0">
      <alignment vertical="top" wrapText="1"/>
    </xf>
    <xf numFmtId="63" fontId="0" fillId="5" borderId="7" applyNumberFormat="1" applyFont="1" applyFill="1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49" fontId="2" fillId="6" borderId="5" applyNumberFormat="1" applyFont="1" applyFill="1" applyBorder="1" applyAlignment="1" applyProtection="0">
      <alignment vertical="top" wrapText="1"/>
    </xf>
    <xf numFmtId="0" fontId="0" fillId="6" borderId="6" applyNumberFormat="0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fillId="3" borderId="6" applyNumberFormat="1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7" applyNumberFormat="1" applyFont="1" applyFill="1" applyBorder="1" applyAlignment="1" applyProtection="0">
      <alignment vertical="top" wrapText="1"/>
    </xf>
    <xf numFmtId="60" fontId="0" fillId="3" borderId="7" applyNumberFormat="1" applyFont="1" applyFill="1" applyBorder="1" applyAlignment="1" applyProtection="0">
      <alignment vertical="top" wrapText="1"/>
    </xf>
    <xf numFmtId="3" fontId="0" fillId="3" borderId="7" applyNumberFormat="1" applyFont="1" applyFill="1" applyBorder="1" applyAlignment="1" applyProtection="0">
      <alignment vertical="top" wrapText="1"/>
    </xf>
    <xf numFmtId="62" fontId="0" fillId="3" borderId="7" applyNumberFormat="1" applyFont="1" applyFill="1" applyBorder="1" applyAlignment="1" applyProtection="0">
      <alignment vertical="top" wrapText="1"/>
    </xf>
    <xf numFmtId="59" fontId="0" fillId="3" borderId="7" applyNumberFormat="1" applyFont="1" applyFill="1" applyBorder="1" applyAlignment="1" applyProtection="0">
      <alignment vertical="top" wrapText="1"/>
    </xf>
    <xf numFmtId="49" fontId="2" fillId="7" borderId="5" applyNumberFormat="1" applyFont="1" applyFill="1" applyBorder="1" applyAlignment="1" applyProtection="0">
      <alignment vertical="top" wrapText="1"/>
    </xf>
    <xf numFmtId="0" fontId="0" fillId="7" borderId="6" applyNumberFormat="0" applyFont="1" applyFill="1" applyBorder="1" applyAlignment="1" applyProtection="0">
      <alignment vertical="top" wrapText="1"/>
    </xf>
    <xf numFmtId="0" fontId="0" fillId="7" borderId="7" applyNumberFormat="0" applyFont="1" applyFill="1" applyBorder="1" applyAlignment="1" applyProtection="0">
      <alignment vertical="top" wrapText="1"/>
    </xf>
    <xf numFmtId="59" fontId="0" fillId="7" borderId="7" applyNumberFormat="1" applyFont="1" applyFill="1" applyBorder="1" applyAlignment="1" applyProtection="0">
      <alignment vertical="top" wrapText="1"/>
    </xf>
    <xf numFmtId="60" fontId="0" fillId="7" borderId="7" applyNumberFormat="1" applyFont="1" applyFill="1" applyBorder="1" applyAlignment="1" applyProtection="0">
      <alignment vertical="top" wrapText="1"/>
    </xf>
    <xf numFmtId="0" fontId="0" fillId="7" borderId="7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2" borderId="1" applyNumberFormat="1" applyFont="1" applyFill="1" applyBorder="1" applyAlignment="1" applyProtection="0">
      <alignment horizontal="center" vertical="top" wrapText="1"/>
    </xf>
    <xf numFmtId="49" fontId="5" fillId="2" borderId="1" applyNumberFormat="1" applyFont="1" applyFill="1" applyBorder="1" applyAlignment="1" applyProtection="0">
      <alignment horizontal="center" vertical="top" wrapText="1"/>
    </xf>
    <xf numFmtId="0" fontId="5" fillId="2" borderId="1" applyNumberFormat="0" applyFont="1" applyFill="1" applyBorder="1" applyAlignment="1" applyProtection="0">
      <alignment horizontal="center"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center" vertical="top" wrapText="1"/>
    </xf>
    <xf numFmtId="0" fontId="0" borderId="4" applyNumberFormat="0" applyFont="1" applyFill="0" applyBorder="1" applyAlignment="1" applyProtection="0">
      <alignment horizontal="center" vertical="top" wrapText="1"/>
    </xf>
    <xf numFmtId="0" fontId="6" borderId="4" applyNumberFormat="0" applyFont="1" applyFill="0" applyBorder="1" applyAlignment="1" applyProtection="0">
      <alignment horizontal="center" vertical="top" wrapText="1"/>
    </xf>
    <xf numFmtId="0" fontId="7" borderId="4" applyNumberFormat="1" applyFont="1" applyFill="0" applyBorder="1" applyAlignment="1" applyProtection="0">
      <alignment horizontal="center" vertical="top" wrapText="1"/>
    </xf>
    <xf numFmtId="0" fontId="7" borderId="4" applyNumberFormat="0" applyFont="1" applyFill="0" applyBorder="1" applyAlignment="1" applyProtection="0">
      <alignment horizontal="center" vertical="top" wrapText="1"/>
    </xf>
    <xf numFmtId="49" fontId="0" fillId="8" borderId="7" applyNumberFormat="1" applyFont="1" applyFill="1" applyBorder="1" applyAlignment="1" applyProtection="0">
      <alignment horizontal="center" vertical="top" wrapText="1"/>
    </xf>
    <xf numFmtId="0" fontId="0" fillId="8" borderId="7" applyNumberFormat="1" applyFont="1" applyFill="1" applyBorder="1" applyAlignment="1" applyProtection="0">
      <alignment vertical="top" wrapText="1"/>
    </xf>
    <xf numFmtId="60" fontId="0" fillId="8" borderId="7" applyNumberFormat="1" applyFont="1" applyFill="1" applyBorder="1" applyAlignment="1" applyProtection="0">
      <alignment vertical="top" wrapText="1"/>
    </xf>
    <xf numFmtId="0" fontId="0" fillId="8" borderId="7" applyNumberFormat="0" applyFont="1" applyFill="1" applyBorder="1" applyAlignment="1" applyProtection="0">
      <alignment vertical="top" wrapText="1"/>
    </xf>
    <xf numFmtId="49" fontId="6" borderId="7" applyNumberFormat="1" applyFont="1" applyFill="0" applyBorder="1" applyAlignment="1" applyProtection="0">
      <alignment horizontal="center" vertical="top" wrapText="1"/>
    </xf>
    <xf numFmtId="0" fontId="6" borderId="7" applyNumberFormat="0" applyFont="1" applyFill="0" applyBorder="1" applyAlignment="1" applyProtection="0">
      <alignment horizontal="center" vertical="top" wrapText="1"/>
    </xf>
    <xf numFmtId="49" fontId="0" fillId="9" borderId="7" applyNumberFormat="1" applyFont="1" applyFill="1" applyBorder="1" applyAlignment="1" applyProtection="0">
      <alignment horizontal="center" vertical="top" wrapText="1"/>
    </xf>
    <xf numFmtId="0" fontId="0" fillId="9" borderId="7" applyNumberFormat="1" applyFont="1" applyFill="1" applyBorder="1" applyAlignment="1" applyProtection="0">
      <alignment vertical="top" wrapText="1"/>
    </xf>
    <xf numFmtId="60" fontId="0" fillId="9" borderId="7" applyNumberFormat="1" applyFont="1" applyFill="1" applyBorder="1" applyAlignment="1" applyProtection="0">
      <alignment vertical="top" wrapText="1"/>
    </xf>
    <xf numFmtId="0" fontId="0" fillId="9" borderId="7" applyNumberFormat="0" applyFont="1" applyFill="1" applyBorder="1" applyAlignment="1" applyProtection="0">
      <alignment vertical="top" wrapText="1"/>
    </xf>
    <xf numFmtId="49" fontId="0" fillId="10" borderId="7" applyNumberFormat="1" applyFont="1" applyFill="1" applyBorder="1" applyAlignment="1" applyProtection="0">
      <alignment horizontal="center" vertical="top" wrapText="1"/>
    </xf>
    <xf numFmtId="0" fontId="0" fillId="10" borderId="7" applyNumberFormat="1" applyFont="1" applyFill="1" applyBorder="1" applyAlignment="1" applyProtection="0">
      <alignment horizontal="center" vertical="top" wrapText="1"/>
    </xf>
    <xf numFmtId="3" fontId="8" fillId="10" borderId="7" applyNumberFormat="1" applyFont="1" applyFill="1" applyBorder="1" applyAlignment="1" applyProtection="0">
      <alignment horizontal="center" vertical="top" wrapText="1"/>
    </xf>
    <xf numFmtId="0" fontId="0" fillId="10" borderId="7" applyNumberFormat="0" applyFont="1" applyFill="1" applyBorder="1" applyAlignment="1" applyProtection="0">
      <alignment horizontal="center" vertical="top" wrapText="1"/>
    </xf>
    <xf numFmtId="49" fontId="0" fillId="11" borderId="7" applyNumberFormat="1" applyFont="1" applyFill="1" applyBorder="1" applyAlignment="1" applyProtection="0">
      <alignment horizontal="center" vertical="top" wrapText="1"/>
    </xf>
    <xf numFmtId="0" fontId="0" fillId="11" borderId="7" applyNumberFormat="1" applyFont="1" applyFill="1" applyBorder="1" applyAlignment="1" applyProtection="0">
      <alignment vertical="top" wrapText="1"/>
    </xf>
    <xf numFmtId="60" fontId="0" fillId="11" borderId="7" applyNumberFormat="1" applyFont="1" applyFill="1" applyBorder="1" applyAlignment="1" applyProtection="0">
      <alignment vertical="top" wrapText="1"/>
    </xf>
    <xf numFmtId="0" fontId="0" fillId="11" borderId="7" applyNumberFormat="0" applyFont="1" applyFill="1" applyBorder="1" applyAlignment="1" applyProtection="0">
      <alignment vertical="top" wrapText="1"/>
    </xf>
    <xf numFmtId="49" fontId="0" fillId="10" borderId="8" applyNumberFormat="1" applyFont="1" applyFill="1" applyBorder="1" applyAlignment="1" applyProtection="0">
      <alignment horizontal="center" vertical="top" wrapText="1"/>
    </xf>
    <xf numFmtId="0" fontId="0" fillId="10" borderId="8" applyNumberFormat="1" applyFont="1" applyFill="1" applyBorder="1" applyAlignment="1" applyProtection="0">
      <alignment horizontal="center" vertical="top" wrapText="1"/>
    </xf>
    <xf numFmtId="49" fontId="8" fillId="10" borderId="7" applyNumberFormat="1" applyFont="1" applyFill="1" applyBorder="1" applyAlignment="1" applyProtection="0">
      <alignment horizontal="center" vertical="top" wrapText="1"/>
    </xf>
    <xf numFmtId="0" fontId="8" fillId="10" borderId="7" applyNumberFormat="0" applyFont="1" applyFill="1" applyBorder="1" applyAlignment="1" applyProtection="0">
      <alignment horizontal="center" vertical="top" wrapText="1"/>
    </xf>
    <xf numFmtId="0" fontId="0" fillId="10" borderId="8" applyNumberFormat="0" applyFont="1" applyFill="1" applyBorder="1" applyAlignment="1" applyProtection="0">
      <alignment horizontal="center" vertical="top" wrapText="1"/>
    </xf>
    <xf numFmtId="60" fontId="0" borderId="9" applyNumberFormat="1" applyFont="1" applyFill="0" applyBorder="1" applyAlignment="1" applyProtection="0">
      <alignment vertical="top" wrapText="1"/>
    </xf>
    <xf numFmtId="49" fontId="0" fillId="12" borderId="10" applyNumberFormat="1" applyFont="1" applyFill="1" applyBorder="1" applyAlignment="1" applyProtection="0">
      <alignment horizontal="center" vertical="top" wrapText="1"/>
    </xf>
    <xf numFmtId="0" fontId="0" fillId="12" borderId="11" applyNumberFormat="1" applyFont="1" applyFill="1" applyBorder="1" applyAlignment="1" applyProtection="0">
      <alignment horizontal="center" vertical="top" wrapText="1"/>
    </xf>
    <xf numFmtId="3" fontId="0" fillId="12" borderId="7" applyNumberFormat="1" applyFont="1" applyFill="1" applyBorder="1" applyAlignment="1" applyProtection="0">
      <alignment horizontal="center" vertical="top" wrapText="1"/>
    </xf>
    <xf numFmtId="0" fontId="0" fillId="12" borderId="7" applyNumberFormat="1" applyFont="1" applyFill="1" applyBorder="1" applyAlignment="1" applyProtection="0">
      <alignment horizontal="center" vertical="top" wrapText="1"/>
    </xf>
    <xf numFmtId="3" fontId="0" fillId="12" borderId="9" applyNumberFormat="1" applyFont="1" applyFill="1" applyBorder="1" applyAlignment="1" applyProtection="0">
      <alignment horizontal="center" vertical="top" wrapText="1"/>
    </xf>
    <xf numFmtId="0" fontId="0" fillId="12" borderId="11" applyNumberFormat="0" applyFont="1" applyFill="1" applyBorder="1" applyAlignment="1" applyProtection="0">
      <alignment horizontal="center" vertical="top" wrapText="1"/>
    </xf>
    <xf numFmtId="0" fontId="0" fillId="12" borderId="12" applyNumberFormat="1" applyFont="1" applyFill="1" applyBorder="1" applyAlignment="1" applyProtection="0">
      <alignment horizontal="center" vertical="top" wrapText="1"/>
    </xf>
    <xf numFmtId="0" fontId="0" fillId="12" borderId="7" applyNumberFormat="0" applyFont="1" applyFill="1" applyBorder="1" applyAlignment="1" applyProtection="0">
      <alignment horizontal="center"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49" fontId="0" borderId="9" applyNumberFormat="1" applyFont="1" applyFill="0" applyBorder="1" applyAlignment="1" applyProtection="0">
      <alignment horizontal="center" vertical="top" wrapText="1"/>
    </xf>
    <xf numFmtId="0" fontId="0" fillId="12" borderId="13" applyNumberFormat="1" applyFont="1" applyFill="1" applyBorder="1" applyAlignment="1" applyProtection="0">
      <alignment horizontal="center" vertical="top" wrapText="1"/>
    </xf>
    <xf numFmtId="0" fontId="0" fillId="12" borderId="8" applyNumberFormat="1" applyFont="1" applyFill="1" applyBorder="1" applyAlignment="1" applyProtection="0">
      <alignment horizontal="center" vertical="top" wrapText="1"/>
    </xf>
    <xf numFmtId="3" fontId="8" fillId="12" borderId="7" applyNumberFormat="1" applyFont="1" applyFill="1" applyBorder="1" applyAlignment="1" applyProtection="0">
      <alignment horizontal="center" vertical="top" wrapText="1"/>
    </xf>
    <xf numFmtId="3" fontId="8" fillId="12" borderId="9" applyNumberFormat="1" applyFont="1" applyFill="1" applyBorder="1" applyAlignment="1" applyProtection="0">
      <alignment horizontal="center" vertical="top" wrapText="1"/>
    </xf>
    <xf numFmtId="0" fontId="8" fillId="12" borderId="7" applyNumberFormat="0" applyFont="1" applyFill="1" applyBorder="1" applyAlignment="1" applyProtection="0">
      <alignment horizontal="center" vertical="top" wrapText="1"/>
    </xf>
    <xf numFmtId="49" fontId="0" fillId="13" borderId="11" applyNumberFormat="1" applyFont="1" applyFill="1" applyBorder="1" applyAlignment="1" applyProtection="0">
      <alignment horizontal="center" vertical="top" wrapText="1"/>
    </xf>
    <xf numFmtId="0" fontId="0" fillId="13" borderId="11" applyNumberFormat="1" applyFont="1" applyFill="1" applyBorder="1" applyAlignment="1" applyProtection="0">
      <alignment horizontal="center" vertical="top" wrapText="1"/>
    </xf>
    <xf numFmtId="3" fontId="8" fillId="13" borderId="7" applyNumberFormat="1" applyFont="1" applyFill="1" applyBorder="1" applyAlignment="1" applyProtection="0">
      <alignment horizontal="center" vertical="top" wrapText="1"/>
    </xf>
    <xf numFmtId="0" fontId="0" fillId="13" borderId="7" applyNumberFormat="1" applyFont="1" applyFill="1" applyBorder="1" applyAlignment="1" applyProtection="0">
      <alignment horizontal="center" vertical="top" wrapText="1"/>
    </xf>
    <xf numFmtId="0" fontId="0" fillId="13" borderId="7" applyNumberFormat="0" applyFont="1" applyFill="1" applyBorder="1" applyAlignment="1" applyProtection="0">
      <alignment horizontal="center" vertical="top" wrapText="1"/>
    </xf>
    <xf numFmtId="49" fontId="0" fillId="13" borderId="7" applyNumberFormat="1" applyFont="1" applyFill="1" applyBorder="1" applyAlignment="1" applyProtection="0">
      <alignment horizontal="center" vertical="top" wrapText="1"/>
    </xf>
    <xf numFmtId="3" fontId="0" fillId="13" borderId="7" applyNumberFormat="1" applyFont="1" applyFill="1" applyBorder="1" applyAlignment="1" applyProtection="0">
      <alignment horizontal="center" vertical="top" wrapText="1"/>
    </xf>
    <xf numFmtId="0" fontId="8" fillId="13" borderId="7" applyNumberFormat="0" applyFont="1" applyFill="1" applyBorder="1" applyAlignment="1" applyProtection="0">
      <alignment horizontal="center" vertical="top" wrapText="1"/>
    </xf>
    <xf numFmtId="49" fontId="0" fillId="14" borderId="7" applyNumberFormat="1" applyFont="1" applyFill="1" applyBorder="1" applyAlignment="1" applyProtection="0">
      <alignment horizontal="center" vertical="top" wrapText="1"/>
    </xf>
    <xf numFmtId="0" fontId="0" fillId="14" borderId="7" applyNumberFormat="1" applyFont="1" applyFill="1" applyBorder="1" applyAlignment="1" applyProtection="0">
      <alignment horizontal="center" vertical="top" wrapText="1"/>
    </xf>
    <xf numFmtId="3" fontId="8" fillId="14" borderId="7" applyNumberFormat="1" applyFont="1" applyFill="1" applyBorder="1" applyAlignment="1" applyProtection="0">
      <alignment horizontal="center" vertical="top" wrapText="1"/>
    </xf>
    <xf numFmtId="60" fontId="0" fillId="14" borderId="7" applyNumberFormat="1" applyFont="1" applyFill="1" applyBorder="1" applyAlignment="1" applyProtection="0">
      <alignment horizontal="center" vertical="top" wrapText="1"/>
    </xf>
    <xf numFmtId="0" fontId="2" borderId="7" applyNumberFormat="0" applyFont="1" applyFill="0" applyBorder="1" applyAlignment="1" applyProtection="0">
      <alignment vertical="top" wrapText="1"/>
    </xf>
    <xf numFmtId="49" fontId="2" borderId="7" applyNumberFormat="1" applyFont="1" applyFill="0" applyBorder="1" applyAlignment="1" applyProtection="0">
      <alignment vertical="top" wrapText="1"/>
    </xf>
    <xf numFmtId="65" fontId="2" borderId="7" applyNumberFormat="1" applyFont="1" applyFill="0" applyBorder="1" applyAlignment="1" applyProtection="0">
      <alignment vertical="top" wrapText="1"/>
    </xf>
    <xf numFmtId="60" fontId="2" borderId="7" applyNumberFormat="1" applyFont="1" applyFill="0" applyBorder="1" applyAlignment="1" applyProtection="0">
      <alignment vertical="top" wrapText="1"/>
    </xf>
    <xf numFmtId="66" fontId="0" borderId="7" applyNumberFormat="1" applyFont="1" applyFill="0" applyBorder="1" applyAlignment="1" applyProtection="0">
      <alignment vertical="top" wrapText="1"/>
    </xf>
    <xf numFmtId="3" fontId="0" fillId="14" borderId="7" applyNumberFormat="1" applyFont="1" applyFill="1" applyBorder="1" applyAlignment="1" applyProtection="0">
      <alignment horizontal="center" vertical="top" wrapText="1"/>
    </xf>
    <xf numFmtId="60" fontId="8" fillId="14" borderId="7" applyNumberFormat="1" applyFont="1" applyFill="1" applyBorder="1" applyAlignment="1" applyProtection="0">
      <alignment horizontal="center" vertical="top" wrapText="1"/>
    </xf>
    <xf numFmtId="49" fontId="0" fillId="15" borderId="7" applyNumberFormat="1" applyFont="1" applyFill="1" applyBorder="1" applyAlignment="1" applyProtection="0">
      <alignment horizontal="center" vertical="top" wrapText="1"/>
    </xf>
    <xf numFmtId="0" fontId="0" fillId="15" borderId="7" applyNumberFormat="1" applyFont="1" applyFill="1" applyBorder="1" applyAlignment="1" applyProtection="0">
      <alignment horizontal="center" vertical="top" wrapText="1"/>
    </xf>
    <xf numFmtId="3" fontId="8" fillId="15" borderId="7" applyNumberFormat="1" applyFont="1" applyFill="1" applyBorder="1" applyAlignment="1" applyProtection="0">
      <alignment horizontal="center" vertical="top" wrapText="1"/>
    </xf>
    <xf numFmtId="3" fontId="0" fillId="15" borderId="7" applyNumberFormat="1" applyFont="1" applyFill="1" applyBorder="1" applyAlignment="1" applyProtection="0">
      <alignment horizontal="center" vertical="top" wrapText="1"/>
    </xf>
    <xf numFmtId="60" fontId="8" fillId="15" borderId="7" applyNumberFormat="1" applyFont="1" applyFill="1" applyBorder="1" applyAlignment="1" applyProtection="0">
      <alignment horizontal="center" vertical="top" wrapText="1"/>
    </xf>
    <xf numFmtId="49" fontId="0" fillId="16" borderId="7" applyNumberFormat="1" applyFont="1" applyFill="1" applyBorder="1" applyAlignment="1" applyProtection="0">
      <alignment horizontal="center" vertical="top" wrapText="1"/>
    </xf>
    <xf numFmtId="0" fontId="0" fillId="16" borderId="7" applyNumberFormat="1" applyFont="1" applyFill="1" applyBorder="1" applyAlignment="1" applyProtection="0">
      <alignment horizontal="center" vertical="top" wrapText="1"/>
    </xf>
    <xf numFmtId="3" fontId="8" fillId="16" borderId="7" applyNumberFormat="1" applyFont="1" applyFill="1" applyBorder="1" applyAlignment="1" applyProtection="0">
      <alignment horizontal="center" vertical="top" wrapText="1"/>
    </xf>
    <xf numFmtId="60" fontId="8" fillId="16" borderId="7" applyNumberFormat="1" applyFont="1" applyFill="1" applyBorder="1" applyAlignment="1" applyProtection="0">
      <alignment horizontal="center" vertical="top" wrapText="1"/>
    </xf>
    <xf numFmtId="49" fontId="9" borderId="7" applyNumberFormat="1" applyFont="1" applyFill="0" applyBorder="1" applyAlignment="1" applyProtection="0">
      <alignment horizontal="center" vertical="top" wrapText="1"/>
    </xf>
    <xf numFmtId="0" fontId="9" borderId="7" applyNumberFormat="0" applyFont="1" applyFill="0" applyBorder="1" applyAlignment="1" applyProtection="0">
      <alignment horizontal="center" vertical="top" wrapText="1"/>
    </xf>
    <xf numFmtId="0" fontId="7" borderId="7" applyNumberFormat="1" applyFont="1" applyFill="0" applyBorder="1" applyAlignment="1" applyProtection="0">
      <alignment horizontal="center" vertical="top" wrapText="1"/>
    </xf>
    <xf numFmtId="0" fontId="7" borderId="7" applyNumberFormat="0" applyFont="1" applyFill="0" applyBorder="1" applyAlignment="1" applyProtection="0">
      <alignment horizontal="center" vertical="top" wrapText="1"/>
    </xf>
    <xf numFmtId="0" fontId="0" borderId="7" applyNumberFormat="1" applyFont="1" applyFill="0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horizontal="center" vertical="top" wrapText="1"/>
    </xf>
    <xf numFmtId="1" fontId="0" borderId="7" applyNumberFormat="1" applyFont="1" applyFill="0" applyBorder="1" applyAlignment="1" applyProtection="0">
      <alignment vertical="top" wrapText="1"/>
    </xf>
    <xf numFmtId="66" fontId="2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2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4" borderId="2" applyNumberFormat="1" applyFont="1" applyFill="1" applyBorder="1" applyAlignment="1" applyProtection="0">
      <alignment horizontal="center" vertical="top" wrapText="1"/>
    </xf>
    <xf numFmtId="49" fontId="0" borderId="3" applyNumberFormat="1" applyFont="1" applyFill="0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horizontal="center" vertical="top" wrapText="1"/>
    </xf>
    <xf numFmtId="67" fontId="0" borderId="4" applyNumberFormat="1" applyFont="1" applyFill="0" applyBorder="1" applyAlignment="1" applyProtection="0">
      <alignment horizontal="center" vertical="top" wrapText="1"/>
    </xf>
    <xf numFmtId="3" fontId="0" borderId="4" applyNumberFormat="1" applyFont="1" applyFill="0" applyBorder="1" applyAlignment="1" applyProtection="0">
      <alignment horizontal="center" vertical="top" wrapText="1"/>
    </xf>
    <xf numFmtId="1" fontId="0" borderId="4" applyNumberFormat="1" applyFont="1" applyFill="0" applyBorder="1" applyAlignment="1" applyProtection="0">
      <alignment horizontal="center" vertical="top" wrapText="1"/>
    </xf>
    <xf numFmtId="49" fontId="2" fillId="4" borderId="5" applyNumberFormat="1" applyFont="1" applyFill="1" applyBorder="1" applyAlignment="1" applyProtection="0">
      <alignment horizontal="center" vertical="top" wrapText="1"/>
    </xf>
    <xf numFmtId="49" fontId="0" borderId="6" applyNumberFormat="1" applyFont="1" applyFill="0" applyBorder="1" applyAlignment="1" applyProtection="0">
      <alignment horizontal="center" vertical="top" wrapText="1"/>
    </xf>
    <xf numFmtId="67" fontId="0" borderId="7" applyNumberFormat="1" applyFont="1" applyFill="0" applyBorder="1" applyAlignment="1" applyProtection="0">
      <alignment horizontal="center" vertical="top" wrapText="1"/>
    </xf>
    <xf numFmtId="3" fontId="0" borderId="7" applyNumberFormat="1" applyFont="1" applyFill="0" applyBorder="1" applyAlignment="1" applyProtection="0">
      <alignment horizontal="center" vertical="top" wrapText="1"/>
    </xf>
    <xf numFmtId="1" fontId="0" borderId="7" applyNumberFormat="1" applyFont="1" applyFill="0" applyBorder="1" applyAlignment="1" applyProtection="0">
      <alignment horizontal="center" vertical="top" wrapText="1"/>
    </xf>
    <xf numFmtId="49" fontId="2" fillId="17" borderId="5" applyNumberFormat="1" applyFont="1" applyFill="1" applyBorder="1" applyAlignment="1" applyProtection="0">
      <alignment horizontal="center" vertical="top" wrapText="1"/>
    </xf>
    <xf numFmtId="49" fontId="0" fillId="17" borderId="6" applyNumberFormat="1" applyFont="1" applyFill="1" applyBorder="1" applyAlignment="1" applyProtection="0">
      <alignment horizontal="center" vertical="top" wrapText="1"/>
    </xf>
    <xf numFmtId="49" fontId="0" fillId="17" borderId="7" applyNumberFormat="1" applyFont="1" applyFill="1" applyBorder="1" applyAlignment="1" applyProtection="0">
      <alignment horizontal="center" vertical="top" wrapText="1"/>
    </xf>
    <xf numFmtId="67" fontId="0" fillId="17" borderId="7" applyNumberFormat="1" applyFont="1" applyFill="1" applyBorder="1" applyAlignment="1" applyProtection="0">
      <alignment horizontal="center" vertical="top" wrapText="1"/>
    </xf>
    <xf numFmtId="0" fontId="0" fillId="17" borderId="7" applyNumberFormat="1" applyFont="1" applyFill="1" applyBorder="1" applyAlignment="1" applyProtection="0">
      <alignment horizontal="center" vertical="top" wrapText="1"/>
    </xf>
    <xf numFmtId="1" fontId="0" fillId="17" borderId="7" applyNumberFormat="1" applyFont="1" applyFill="1" applyBorder="1" applyAlignment="1" applyProtection="0">
      <alignment horizontal="center" vertical="top" wrapText="1"/>
    </xf>
    <xf numFmtId="3" fontId="0" fillId="17" borderId="7" applyNumberFormat="1" applyFont="1" applyFill="1" applyBorder="1" applyAlignment="1" applyProtection="0">
      <alignment horizontal="center" vertical="top" wrapText="1"/>
    </xf>
    <xf numFmtId="0" fontId="2" fillId="4" borderId="5" applyNumberFormat="0" applyFont="1" applyFill="1" applyBorder="1" applyAlignment="1" applyProtection="0">
      <alignment horizontal="center" vertical="top" wrapText="1"/>
    </xf>
    <xf numFmtId="49" fontId="0" fillId="17" borderId="6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00fcff"/>
      <rgbColor rgb="ffdbdbdb"/>
      <rgbColor rgb="ff63b2de"/>
      <rgbColor rgb="fffefb00"/>
      <rgbColor rgb="ff9ce159"/>
      <rgbColor rgb="ff3c0a49"/>
      <rgbColor rgb="ff6dc037"/>
      <rgbColor rgb="ff489bc9"/>
      <rgbColor rgb="ffffdeb2"/>
      <rgbColor rgb="fff1d030"/>
      <rgbColor rgb="ffdcf4c4"/>
      <rgbColor rgb="ffa9d5ed"/>
      <rgbColor rgb="ffffc8c6"/>
      <rgbColor rgb="ffd3e2d5"/>
      <rgbColor rgb="ffcfe7fe"/>
      <rgbColor rgb="fffefed4"/>
      <rgbColor rgb="ffff2c21"/>
      <rgbColor rgb="ffffe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rtinmar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AZ120"/>
  <sheetViews>
    <sheetView workbookViewId="0" showGridLines="0" defaultGridColor="1">
      <pane topLeftCell="B3" xSplit="1" ySplit="2" activePane="bottomRight" state="frozen"/>
    </sheetView>
  </sheetViews>
  <sheetFormatPr defaultColWidth="19.6" defaultRowHeight="18" customHeight="1" outlineLevelRow="0" outlineLevelCol="0"/>
  <cols>
    <col min="1" max="1" width="29.7188" style="1" customWidth="1"/>
    <col min="2" max="2" width="19.6016" style="1" customWidth="1"/>
    <col min="3" max="3" width="34.5859" style="1" customWidth="1"/>
    <col min="4" max="4" width="19.6016" style="1" customWidth="1"/>
    <col min="5" max="5" width="19.6016" style="1" customWidth="1"/>
    <col min="6" max="6" width="19.6016" style="1" customWidth="1"/>
    <col min="7" max="7" width="19.6016" style="1" customWidth="1"/>
    <col min="8" max="8" width="19.6016" style="1" customWidth="1"/>
    <col min="9" max="9" width="24.75" style="1" customWidth="1"/>
    <col min="10" max="10" width="7.72656" style="1" customWidth="1"/>
    <col min="11" max="11" width="11.8906" style="1" customWidth="1"/>
    <col min="12" max="12" width="19.6016" style="1" customWidth="1"/>
    <col min="13" max="13" width="19.6016" style="1" customWidth="1"/>
    <col min="14" max="14" width="19.6016" style="1" customWidth="1"/>
    <col min="15" max="15" width="19.6016" style="1" customWidth="1"/>
    <col min="16" max="16" width="19.6016" style="1" customWidth="1"/>
    <col min="17" max="17" width="19.6016" style="1" customWidth="1"/>
    <col min="18" max="18" width="19.6016" style="1" customWidth="1"/>
    <col min="19" max="19" width="19.6016" style="1" customWidth="1"/>
    <col min="20" max="20" width="25.5391" style="1" customWidth="1"/>
    <col min="21" max="21" width="25.5391" style="1" customWidth="1"/>
    <col min="22" max="22" width="22.875" style="1" customWidth="1"/>
    <col min="23" max="23" width="26.0469" style="1" customWidth="1"/>
    <col min="24" max="24" width="19.6016" style="1" customWidth="1"/>
    <col min="25" max="25" width="21.5859" style="1" customWidth="1"/>
    <col min="26" max="26" width="19.6016" style="1" customWidth="1"/>
    <col min="27" max="27" width="19.6016" style="1" customWidth="1"/>
    <col min="28" max="28" width="23.2266" style="1" customWidth="1"/>
    <col min="29" max="29" width="19.6016" style="1" customWidth="1"/>
    <col min="30" max="30" width="19.6016" style="1" customWidth="1"/>
    <col min="31" max="31" width="19.6016" style="1" customWidth="1"/>
    <col min="32" max="32" width="19.6016" style="1" customWidth="1"/>
    <col min="33" max="33" width="19.6016" style="1" customWidth="1"/>
    <col min="34" max="34" width="25.9141" style="1" customWidth="1"/>
    <col min="35" max="35" width="19.6016" style="1" customWidth="1"/>
    <col min="36" max="36" width="19.6016" style="1" customWidth="1"/>
    <col min="37" max="37" width="19.6016" style="1" customWidth="1"/>
    <col min="38" max="38" width="41.6172" style="1" customWidth="1"/>
    <col min="39" max="39" width="48.625" style="1" customWidth="1"/>
    <col min="40" max="40" width="19.6016" style="1" customWidth="1"/>
    <col min="41" max="41" width="19.6016" style="1" customWidth="1"/>
    <col min="42" max="42" width="19.6016" style="1" customWidth="1"/>
    <col min="43" max="43" width="19.6016" style="1" customWidth="1"/>
    <col min="44" max="44" width="19.6016" style="1" customWidth="1"/>
    <col min="45" max="45" width="19.6016" style="1" customWidth="1"/>
    <col min="46" max="46" width="19.6016" style="1" customWidth="1"/>
    <col min="47" max="47" width="19.6016" style="1" customWidth="1"/>
    <col min="48" max="48" width="19.6016" style="1" customWidth="1"/>
    <col min="49" max="49" width="19.6016" style="1" customWidth="1"/>
    <col min="50" max="50" width="19.6016" style="1" customWidth="1"/>
    <col min="51" max="51" width="19.6016" style="1" customWidth="1"/>
    <col min="52" max="52" width="19.6016" style="1" customWidth="1"/>
    <col min="53" max="256" width="19.60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56.5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  <c r="K2" t="s" s="3">
        <v>11</v>
      </c>
      <c r="L2" t="s" s="3">
        <v>12</v>
      </c>
      <c r="M2" t="s" s="3">
        <v>13</v>
      </c>
      <c r="N2" t="s" s="3">
        <v>6</v>
      </c>
      <c r="O2" t="s" s="3">
        <v>14</v>
      </c>
      <c r="P2" t="s" s="3">
        <v>15</v>
      </c>
      <c r="Q2" t="s" s="3">
        <v>16</v>
      </c>
      <c r="R2" t="s" s="3">
        <v>17</v>
      </c>
      <c r="S2" t="s" s="3">
        <v>18</v>
      </c>
      <c r="T2" t="s" s="3">
        <v>19</v>
      </c>
      <c r="U2" t="s" s="3">
        <v>20</v>
      </c>
      <c r="V2" t="s" s="3">
        <v>21</v>
      </c>
      <c r="W2" t="s" s="3">
        <v>22</v>
      </c>
      <c r="X2" t="s" s="3">
        <v>23</v>
      </c>
      <c r="Y2" t="s" s="3">
        <v>24</v>
      </c>
      <c r="Z2" t="s" s="3">
        <v>25</v>
      </c>
      <c r="AA2" t="s" s="3">
        <v>26</v>
      </c>
      <c r="AB2" t="s" s="3">
        <v>27</v>
      </c>
      <c r="AC2" t="s" s="3">
        <v>28</v>
      </c>
      <c r="AD2" t="s" s="3">
        <v>29</v>
      </c>
      <c r="AE2" t="s" s="3">
        <v>30</v>
      </c>
      <c r="AF2" t="s" s="3">
        <v>31</v>
      </c>
      <c r="AG2" t="s" s="3">
        <v>32</v>
      </c>
      <c r="AH2" t="s" s="3">
        <v>33</v>
      </c>
      <c r="AI2" t="s" s="3">
        <v>34</v>
      </c>
      <c r="AJ2" t="s" s="3">
        <v>35</v>
      </c>
      <c r="AK2" t="s" s="3">
        <v>36</v>
      </c>
      <c r="AL2" t="s" s="3">
        <v>37</v>
      </c>
      <c r="AM2" t="s" s="3">
        <v>38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ht="20.55" customHeight="1">
      <c r="A3" t="s" s="5">
        <v>39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ht="20.35" customHeight="1">
      <c r="A4" t="s" s="8">
        <v>40</v>
      </c>
      <c r="B4" s="9">
        <v>2007</v>
      </c>
      <c r="C4" t="s" s="10">
        <v>41</v>
      </c>
      <c r="D4" s="11">
        <v>123</v>
      </c>
      <c r="E4" s="11">
        <v>1</v>
      </c>
      <c r="F4" s="12">
        <v>41363</v>
      </c>
      <c r="G4" t="s" s="10">
        <v>42</v>
      </c>
      <c r="H4" t="s" s="10">
        <v>43</v>
      </c>
      <c r="I4" s="13">
        <f>L4/D4</f>
        <v>9250</v>
      </c>
      <c r="J4" s="11">
        <v>60</v>
      </c>
      <c r="K4" s="13"/>
      <c r="L4" s="13">
        <v>1137750</v>
      </c>
      <c r="M4" s="14">
        <v>0.018</v>
      </c>
      <c r="N4" s="13"/>
      <c r="O4" s="13">
        <f>L4*E4</f>
        <v>1137750</v>
      </c>
      <c r="P4" s="13">
        <v>3480</v>
      </c>
      <c r="Q4" s="13"/>
      <c r="R4" s="13">
        <f>P4*E4</f>
        <v>3480</v>
      </c>
      <c r="S4" s="14">
        <v>0.018</v>
      </c>
      <c r="T4" s="15"/>
      <c r="U4" s="15"/>
      <c r="V4" s="13">
        <v>9250</v>
      </c>
      <c r="W4" s="13">
        <v>60</v>
      </c>
      <c r="X4" s="13">
        <v>85</v>
      </c>
      <c r="Y4" s="13">
        <v>26</v>
      </c>
      <c r="Z4" s="13">
        <v>45</v>
      </c>
      <c r="AA4" s="13">
        <v>190</v>
      </c>
      <c r="AB4" s="16">
        <v>9250</v>
      </c>
      <c r="AC4" s="11">
        <v>2</v>
      </c>
      <c r="AD4" t="s" s="10">
        <v>44</v>
      </c>
      <c r="AE4" s="15"/>
      <c r="AF4" s="15"/>
      <c r="AG4" s="11">
        <v>60</v>
      </c>
      <c r="AH4" s="13">
        <f>P4*AG4</f>
        <v>208800</v>
      </c>
      <c r="AI4" s="13">
        <v>150</v>
      </c>
      <c r="AJ4" s="13">
        <v>10000000</v>
      </c>
      <c r="AK4" s="12">
        <v>37740</v>
      </c>
      <c r="AL4" t="s" s="10">
        <v>45</v>
      </c>
      <c r="AM4" t="s" s="10">
        <v>46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ht="20.35" customHeight="1">
      <c r="A5" t="s" s="8">
        <v>47</v>
      </c>
      <c r="B5" s="9">
        <v>2007</v>
      </c>
      <c r="C5" t="s" s="10">
        <v>41</v>
      </c>
      <c r="D5" s="11">
        <v>123</v>
      </c>
      <c r="E5" s="11">
        <v>1</v>
      </c>
      <c r="F5" s="12">
        <v>41363</v>
      </c>
      <c r="G5" t="s" s="10">
        <v>42</v>
      </c>
      <c r="H5" t="s" s="10">
        <v>43</v>
      </c>
      <c r="I5" s="13">
        <f>L5/D5</f>
        <v>2030</v>
      </c>
      <c r="J5" s="11">
        <v>75</v>
      </c>
      <c r="K5" s="13"/>
      <c r="L5" s="13">
        <v>249690</v>
      </c>
      <c r="M5" s="14">
        <v>0.018</v>
      </c>
      <c r="N5" s="13"/>
      <c r="O5" s="13">
        <f>L5*E5</f>
        <v>249690</v>
      </c>
      <c r="P5" s="13">
        <v>840</v>
      </c>
      <c r="Q5" s="13"/>
      <c r="R5" s="13">
        <f>P5*E5</f>
        <v>840</v>
      </c>
      <c r="S5" s="14">
        <v>0.018</v>
      </c>
      <c r="T5" s="15"/>
      <c r="U5" s="15"/>
      <c r="V5" s="13">
        <v>2030</v>
      </c>
      <c r="W5" s="13">
        <v>60</v>
      </c>
      <c r="X5" s="13">
        <v>85</v>
      </c>
      <c r="Y5" s="13">
        <v>26</v>
      </c>
      <c r="Z5" s="13">
        <v>45</v>
      </c>
      <c r="AA5" s="13">
        <v>190</v>
      </c>
      <c r="AB5" s="16">
        <v>2030</v>
      </c>
      <c r="AC5" s="11">
        <v>1</v>
      </c>
      <c r="AD5" t="s" s="10">
        <v>44</v>
      </c>
      <c r="AE5" s="15"/>
      <c r="AF5" s="15"/>
      <c r="AG5" s="11">
        <v>75</v>
      </c>
      <c r="AH5" s="13">
        <f>P5*AG5</f>
        <v>63000</v>
      </c>
      <c r="AI5" s="13">
        <v>50</v>
      </c>
      <c r="AJ5" s="13">
        <v>5000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ht="68.35" customHeight="1">
      <c r="A6" t="s" s="17">
        <v>48</v>
      </c>
      <c r="B6" s="9">
        <v>2007</v>
      </c>
      <c r="C6" s="15"/>
      <c r="D6" s="15"/>
      <c r="E6" s="15"/>
      <c r="F6" s="15"/>
      <c r="G6" s="15"/>
      <c r="H6" s="15"/>
      <c r="I6" s="13"/>
      <c r="J6" s="13"/>
      <c r="K6" s="13"/>
      <c r="L6" s="13">
        <f>L4+L5</f>
        <v>1387440</v>
      </c>
      <c r="M6" s="15"/>
      <c r="N6" s="15"/>
      <c r="O6" s="13">
        <f>O4+O5</f>
        <v>1387440</v>
      </c>
      <c r="P6" s="13">
        <f>P4+P5</f>
        <v>4320</v>
      </c>
      <c r="Q6" s="13"/>
      <c r="R6" s="13">
        <f>R4+R5</f>
        <v>4320</v>
      </c>
      <c r="S6" s="13"/>
      <c r="T6" s="15"/>
      <c r="U6" s="15"/>
      <c r="V6" s="13"/>
      <c r="W6" s="13"/>
      <c r="X6" s="13"/>
      <c r="Y6" s="13"/>
      <c r="Z6" s="13"/>
      <c r="AA6" s="13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ht="20.35" customHeight="1">
      <c r="A7" t="s" s="8">
        <v>40</v>
      </c>
      <c r="B7" s="9">
        <v>2008</v>
      </c>
      <c r="C7" t="s" s="10">
        <v>49</v>
      </c>
      <c r="D7" s="11">
        <v>123</v>
      </c>
      <c r="E7" s="11">
        <v>1</v>
      </c>
      <c r="F7" t="s" s="10">
        <v>50</v>
      </c>
      <c r="G7" s="15"/>
      <c r="H7" t="s" s="10">
        <v>43</v>
      </c>
      <c r="I7" s="13">
        <v>9417</v>
      </c>
      <c r="J7" s="11">
        <v>60</v>
      </c>
      <c r="K7" s="13"/>
      <c r="L7" s="13">
        <v>1158230</v>
      </c>
      <c r="M7" s="13">
        <f>L4*M4+L4</f>
        <v>1158229.5</v>
      </c>
      <c r="N7" s="15"/>
      <c r="O7" s="13">
        <f>L7*E7</f>
        <v>1158230</v>
      </c>
      <c r="P7" s="13">
        <v>3543</v>
      </c>
      <c r="Q7" s="13"/>
      <c r="R7" s="13">
        <f>P7*E7</f>
        <v>3543</v>
      </c>
      <c r="S7" s="13">
        <f>R4*S4+R4</f>
        <v>3542.64</v>
      </c>
      <c r="T7" s="15"/>
      <c r="U7" s="15"/>
      <c r="V7" s="13">
        <v>9417</v>
      </c>
      <c r="W7" s="13">
        <v>60</v>
      </c>
      <c r="X7" s="13">
        <v>95</v>
      </c>
      <c r="Y7" s="13">
        <v>26.5</v>
      </c>
      <c r="Z7" s="13">
        <v>45</v>
      </c>
      <c r="AA7" s="13">
        <v>190</v>
      </c>
      <c r="AB7" s="16">
        <v>9417</v>
      </c>
      <c r="AC7" s="11">
        <v>2</v>
      </c>
      <c r="AD7" t="s" s="10">
        <v>44</v>
      </c>
      <c r="AE7" s="15"/>
      <c r="AF7" s="15"/>
      <c r="AG7" s="11">
        <v>60</v>
      </c>
      <c r="AH7" s="13">
        <f>P7*AG7</f>
        <v>212580</v>
      </c>
      <c r="AI7" s="13">
        <v>150</v>
      </c>
      <c r="AJ7" s="13">
        <v>10000000</v>
      </c>
      <c r="AK7" s="18">
        <v>38108</v>
      </c>
      <c r="AL7" t="s" s="10">
        <v>45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ht="20.35" customHeight="1">
      <c r="A8" t="s" s="8">
        <v>47</v>
      </c>
      <c r="B8" s="9">
        <v>2008</v>
      </c>
      <c r="C8" t="s" s="10">
        <v>49</v>
      </c>
      <c r="D8" s="11">
        <v>123</v>
      </c>
      <c r="E8" s="11">
        <v>1</v>
      </c>
      <c r="F8" t="s" s="10">
        <v>50</v>
      </c>
      <c r="G8" s="15"/>
      <c r="H8" t="s" s="10">
        <v>43</v>
      </c>
      <c r="I8" s="13">
        <v>2067</v>
      </c>
      <c r="J8" s="11">
        <v>75</v>
      </c>
      <c r="K8" s="13"/>
      <c r="L8" s="13">
        <v>254184</v>
      </c>
      <c r="M8" s="13">
        <f>L5*M5+L5</f>
        <v>254184.42</v>
      </c>
      <c r="N8" s="15"/>
      <c r="O8" s="13">
        <f>L8*E8</f>
        <v>254184</v>
      </c>
      <c r="P8" s="13">
        <v>855</v>
      </c>
      <c r="Q8" s="13"/>
      <c r="R8" s="13">
        <f>P8*E8</f>
        <v>855</v>
      </c>
      <c r="S8" s="13">
        <f>R5*S5+R5</f>
        <v>855.12</v>
      </c>
      <c r="T8" s="15"/>
      <c r="U8" s="15"/>
      <c r="V8" s="13">
        <v>2067</v>
      </c>
      <c r="W8" s="13">
        <v>60</v>
      </c>
      <c r="X8" s="13">
        <v>95</v>
      </c>
      <c r="Y8" s="13">
        <v>26.5</v>
      </c>
      <c r="Z8" s="13">
        <v>45</v>
      </c>
      <c r="AA8" s="13">
        <v>190</v>
      </c>
      <c r="AB8" s="16">
        <v>2067</v>
      </c>
      <c r="AC8" s="11">
        <v>1</v>
      </c>
      <c r="AD8" t="s" s="10">
        <v>44</v>
      </c>
      <c r="AE8" s="15"/>
      <c r="AF8" s="15"/>
      <c r="AG8" s="11">
        <v>75</v>
      </c>
      <c r="AH8" s="13">
        <f>P8*AG8</f>
        <v>64125</v>
      </c>
      <c r="AI8" s="13">
        <v>50</v>
      </c>
      <c r="AJ8" s="13">
        <v>5000</v>
      </c>
      <c r="AK8" s="18">
        <v>38111</v>
      </c>
      <c r="AL8" s="15"/>
      <c r="AM8" t="s" s="10">
        <v>51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ht="68.35" customHeight="1">
      <c r="A9" t="s" s="17">
        <v>52</v>
      </c>
      <c r="B9" s="9">
        <v>2008</v>
      </c>
      <c r="C9" s="15"/>
      <c r="D9" s="15"/>
      <c r="E9" s="15"/>
      <c r="F9" s="15"/>
      <c r="G9" s="15"/>
      <c r="H9" s="15"/>
      <c r="I9" s="13"/>
      <c r="J9" s="13"/>
      <c r="K9" s="13"/>
      <c r="L9" s="13">
        <f>L7+L8</f>
        <v>1412414</v>
      </c>
      <c r="M9" s="15"/>
      <c r="N9" s="15"/>
      <c r="O9" s="13">
        <f>O7+O8</f>
        <v>1412414</v>
      </c>
      <c r="P9" s="13">
        <f>P7+P8</f>
        <v>4398</v>
      </c>
      <c r="Q9" s="13"/>
      <c r="R9" s="13">
        <f>R7+R8</f>
        <v>4398</v>
      </c>
      <c r="S9" s="13"/>
      <c r="T9" s="15"/>
      <c r="U9" s="15"/>
      <c r="V9" s="13"/>
      <c r="W9" s="13"/>
      <c r="X9" s="13"/>
      <c r="Y9" s="13"/>
      <c r="Z9" s="13"/>
      <c r="AA9" s="13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ht="20.35" customHeight="1">
      <c r="A10" t="s" s="8">
        <v>40</v>
      </c>
      <c r="B10" s="9">
        <v>2010</v>
      </c>
      <c r="C10" t="s" s="10">
        <v>53</v>
      </c>
      <c r="D10" s="11">
        <v>123</v>
      </c>
      <c r="E10" s="11">
        <v>1</v>
      </c>
      <c r="F10" s="12">
        <v>41363</v>
      </c>
      <c r="G10" t="s" s="10">
        <v>54</v>
      </c>
      <c r="H10" t="s" s="10">
        <v>55</v>
      </c>
      <c r="I10" s="13">
        <v>9500</v>
      </c>
      <c r="J10" s="11">
        <v>60</v>
      </c>
      <c r="K10" s="13"/>
      <c r="L10" s="13">
        <f>I10*D10</f>
        <v>1168500</v>
      </c>
      <c r="M10" s="13">
        <f>L7*0.018+L7</f>
        <v>1179078.14</v>
      </c>
      <c r="N10" s="15"/>
      <c r="O10" s="13">
        <f>L10*E10</f>
        <v>1168500</v>
      </c>
      <c r="P10" s="13">
        <v>3200</v>
      </c>
      <c r="Q10" s="13"/>
      <c r="R10" s="13">
        <f>P10*E10</f>
        <v>3200</v>
      </c>
      <c r="S10" s="13">
        <f>R7*0.018+R7</f>
        <v>3606.774</v>
      </c>
      <c r="T10" s="15"/>
      <c r="U10" s="15"/>
      <c r="V10" s="13">
        <v>9500</v>
      </c>
      <c r="W10" s="13">
        <v>60</v>
      </c>
      <c r="X10" s="13">
        <v>95</v>
      </c>
      <c r="Y10" s="13">
        <v>26.5</v>
      </c>
      <c r="Z10" s="13">
        <v>45</v>
      </c>
      <c r="AA10" s="13">
        <v>190</v>
      </c>
      <c r="AB10" s="16">
        <v>9417</v>
      </c>
      <c r="AC10" s="11">
        <v>2</v>
      </c>
      <c r="AD10" t="s" s="10">
        <v>44</v>
      </c>
      <c r="AE10" s="15"/>
      <c r="AF10" s="15"/>
      <c r="AG10" s="11">
        <v>60</v>
      </c>
      <c r="AH10" s="13">
        <f>P10*AG10</f>
        <v>192000</v>
      </c>
      <c r="AI10" s="13">
        <v>150</v>
      </c>
      <c r="AJ10" s="13">
        <v>10000000</v>
      </c>
      <c r="AK10" s="18">
        <v>38807</v>
      </c>
      <c r="AL10" t="s" s="10">
        <v>56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ht="20.35" customHeight="1">
      <c r="A11" t="s" s="8">
        <v>47</v>
      </c>
      <c r="B11" s="9">
        <v>2010</v>
      </c>
      <c r="C11" t="s" s="10">
        <v>53</v>
      </c>
      <c r="D11" s="11">
        <v>123</v>
      </c>
      <c r="E11" s="11">
        <v>1</v>
      </c>
      <c r="F11" s="12">
        <v>41363</v>
      </c>
      <c r="G11" t="s" s="10">
        <v>54</v>
      </c>
      <c r="H11" t="s" s="10">
        <v>55</v>
      </c>
      <c r="I11" s="13">
        <v>3700</v>
      </c>
      <c r="J11" s="11">
        <v>75</v>
      </c>
      <c r="K11" s="13"/>
      <c r="L11" s="13">
        <f>I11*D11</f>
        <v>455100</v>
      </c>
      <c r="M11" s="13">
        <f>L8*0.018+L8</f>
        <v>258759.312</v>
      </c>
      <c r="N11" s="15"/>
      <c r="O11" s="13">
        <f>L11*E11</f>
        <v>455100</v>
      </c>
      <c r="P11" s="13">
        <v>600</v>
      </c>
      <c r="Q11" s="13"/>
      <c r="R11" s="13">
        <f>P11*E11</f>
        <v>600</v>
      </c>
      <c r="S11" s="13">
        <f>R8*0.018+R8</f>
        <v>870.39</v>
      </c>
      <c r="T11" s="15"/>
      <c r="U11" s="15"/>
      <c r="V11" s="13">
        <v>3700</v>
      </c>
      <c r="W11" s="13">
        <v>60</v>
      </c>
      <c r="X11" s="13">
        <v>95</v>
      </c>
      <c r="Y11" s="13">
        <v>26.5</v>
      </c>
      <c r="Z11" s="13">
        <v>45</v>
      </c>
      <c r="AA11" s="13">
        <v>190</v>
      </c>
      <c r="AB11" s="16">
        <v>2067</v>
      </c>
      <c r="AC11" s="11">
        <v>1</v>
      </c>
      <c r="AD11" t="s" s="10">
        <v>44</v>
      </c>
      <c r="AE11" s="15"/>
      <c r="AF11" s="15"/>
      <c r="AG11" s="11">
        <v>75</v>
      </c>
      <c r="AH11" s="13">
        <f>P11*AG11</f>
        <v>45000</v>
      </c>
      <c r="AI11" s="13">
        <v>50</v>
      </c>
      <c r="AJ11" s="13">
        <v>5000</v>
      </c>
      <c r="AK11" s="18">
        <v>38807</v>
      </c>
      <c r="AL11" s="15"/>
      <c r="AM11" t="s" s="10">
        <v>51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ht="20.35" customHeight="1">
      <c r="A12" t="s" s="8">
        <v>40</v>
      </c>
      <c r="B12" s="9">
        <v>2010</v>
      </c>
      <c r="C12" t="s" s="10">
        <v>53</v>
      </c>
      <c r="D12" s="11">
        <v>123</v>
      </c>
      <c r="E12" s="11">
        <v>1</v>
      </c>
      <c r="F12" s="12">
        <v>41363</v>
      </c>
      <c r="G12" t="s" s="10">
        <v>54</v>
      </c>
      <c r="H12" t="s" s="10">
        <v>57</v>
      </c>
      <c r="I12" s="13">
        <v>9500</v>
      </c>
      <c r="J12" s="11">
        <v>60</v>
      </c>
      <c r="K12" s="13"/>
      <c r="L12" s="13">
        <f>I12*D12</f>
        <v>1168500</v>
      </c>
      <c r="M12" s="13">
        <f>L10*0.018+L10</f>
        <v>1189533</v>
      </c>
      <c r="N12" s="15"/>
      <c r="O12" s="13">
        <f>L12*E12</f>
        <v>1168500</v>
      </c>
      <c r="P12" s="13">
        <v>3200</v>
      </c>
      <c r="Q12" s="13"/>
      <c r="R12" s="13">
        <f>P12*E12</f>
        <v>3200</v>
      </c>
      <c r="S12" s="13">
        <f>R10*0.018+R10</f>
        <v>3257.6</v>
      </c>
      <c r="T12" s="15"/>
      <c r="U12" s="15"/>
      <c r="V12" s="13">
        <v>9500</v>
      </c>
      <c r="W12" s="13">
        <v>65</v>
      </c>
      <c r="X12" s="13">
        <v>100</v>
      </c>
      <c r="Y12" s="13">
        <v>27</v>
      </c>
      <c r="Z12" s="13">
        <v>45</v>
      </c>
      <c r="AA12" s="13">
        <v>214.5</v>
      </c>
      <c r="AB12" s="16">
        <v>9417</v>
      </c>
      <c r="AC12" s="11">
        <v>2</v>
      </c>
      <c r="AD12" t="s" s="10">
        <v>44</v>
      </c>
      <c r="AE12" s="15"/>
      <c r="AF12" s="15"/>
      <c r="AG12" s="11">
        <v>60</v>
      </c>
      <c r="AH12" s="13">
        <f>P12*AG12</f>
        <v>192000</v>
      </c>
      <c r="AI12" s="13">
        <v>150</v>
      </c>
      <c r="AJ12" s="13">
        <v>10000000</v>
      </c>
      <c r="AK12" s="18">
        <v>38807</v>
      </c>
      <c r="AL12" t="s" s="10">
        <v>56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ht="20.35" customHeight="1">
      <c r="A13" t="s" s="8">
        <v>47</v>
      </c>
      <c r="B13" s="9">
        <v>2010</v>
      </c>
      <c r="C13" t="s" s="10">
        <v>53</v>
      </c>
      <c r="D13" s="11">
        <v>123</v>
      </c>
      <c r="E13" s="11">
        <v>1</v>
      </c>
      <c r="F13" s="12">
        <v>41363</v>
      </c>
      <c r="G13" t="s" s="10">
        <v>54</v>
      </c>
      <c r="H13" t="s" s="10">
        <v>57</v>
      </c>
      <c r="I13" s="13">
        <v>3700</v>
      </c>
      <c r="J13" s="11">
        <v>75</v>
      </c>
      <c r="K13" s="13"/>
      <c r="L13" s="13">
        <f>I13*D13</f>
        <v>455100</v>
      </c>
      <c r="M13" s="13">
        <f>L11*0.018+L11</f>
        <v>463291.8</v>
      </c>
      <c r="N13" s="15"/>
      <c r="O13" s="13">
        <f>L13*E13</f>
        <v>455100</v>
      </c>
      <c r="P13" s="13">
        <v>600</v>
      </c>
      <c r="Q13" s="13"/>
      <c r="R13" s="13">
        <f>P13*E13</f>
        <v>600</v>
      </c>
      <c r="S13" s="13">
        <f>R11*0.018+R11</f>
        <v>610.8</v>
      </c>
      <c r="T13" s="15"/>
      <c r="U13" s="15"/>
      <c r="V13" s="13">
        <v>3700</v>
      </c>
      <c r="W13" s="13">
        <v>65</v>
      </c>
      <c r="X13" s="13">
        <v>100</v>
      </c>
      <c r="Y13" s="13">
        <v>27</v>
      </c>
      <c r="Z13" s="13">
        <v>45</v>
      </c>
      <c r="AA13" s="13">
        <v>214.5</v>
      </c>
      <c r="AB13" s="16">
        <v>2067</v>
      </c>
      <c r="AC13" s="11">
        <v>1</v>
      </c>
      <c r="AD13" t="s" s="10">
        <v>44</v>
      </c>
      <c r="AE13" s="15"/>
      <c r="AF13" s="15"/>
      <c r="AG13" s="11">
        <v>75</v>
      </c>
      <c r="AH13" s="13">
        <f>P13*AG13</f>
        <v>45000</v>
      </c>
      <c r="AI13" s="13">
        <v>50</v>
      </c>
      <c r="AJ13" s="13">
        <v>5000</v>
      </c>
      <c r="AK13" s="18">
        <v>38807</v>
      </c>
      <c r="AL13" s="15"/>
      <c r="AM13" t="s" s="10">
        <v>51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ht="68.35" customHeight="1">
      <c r="A14" t="s" s="17">
        <v>58</v>
      </c>
      <c r="B14" s="9">
        <v>2010</v>
      </c>
      <c r="C14" s="15"/>
      <c r="D14" s="15"/>
      <c r="E14" s="15"/>
      <c r="F14" s="15"/>
      <c r="G14" s="15"/>
      <c r="H14" s="15"/>
      <c r="I14" s="13"/>
      <c r="J14" s="13"/>
      <c r="K14" s="13"/>
      <c r="L14" s="13">
        <f>L12+L13+L11+L10</f>
        <v>3247200</v>
      </c>
      <c r="M14" s="15"/>
      <c r="N14" s="15"/>
      <c r="O14" s="13">
        <f>O12+O13+O11+O10</f>
        <v>3247200</v>
      </c>
      <c r="P14" s="13">
        <f>P12+P13+P11+P10</f>
        <v>7600</v>
      </c>
      <c r="Q14" s="13"/>
      <c r="R14" s="13">
        <f>R12+R13+R11+R10</f>
        <v>7600</v>
      </c>
      <c r="S14" s="13"/>
      <c r="T14" s="15"/>
      <c r="U14" s="15"/>
      <c r="V14" s="13"/>
      <c r="W14" s="13"/>
      <c r="X14" s="13"/>
      <c r="Y14" s="13"/>
      <c r="Z14" s="13"/>
      <c r="AA14" s="13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ht="20.35" customHeight="1">
      <c r="A15" t="s" s="8">
        <v>59</v>
      </c>
      <c r="B15" s="9">
        <v>2014</v>
      </c>
      <c r="C15" t="s" s="10">
        <v>60</v>
      </c>
      <c r="D15" s="11">
        <v>123</v>
      </c>
      <c r="E15" s="11">
        <v>1</v>
      </c>
      <c r="F15" t="s" s="10">
        <v>50</v>
      </c>
      <c r="G15" s="15"/>
      <c r="H15" t="s" s="10">
        <v>61</v>
      </c>
      <c r="I15" s="13">
        <v>9894</v>
      </c>
      <c r="J15" t="s" s="10">
        <v>42</v>
      </c>
      <c r="K15" s="13"/>
      <c r="L15" s="13">
        <v>1231583</v>
      </c>
      <c r="M15" s="13">
        <f>L10*0.018+L10</f>
        <v>1189533</v>
      </c>
      <c r="N15" s="15"/>
      <c r="O15" s="13">
        <f>L15*E15</f>
        <v>1231583</v>
      </c>
      <c r="P15" s="13">
        <v>3477</v>
      </c>
      <c r="Q15" s="13"/>
      <c r="R15" s="13">
        <f>P15*E15</f>
        <v>3477</v>
      </c>
      <c r="S15" s="13">
        <f>R10*0.018+R10</f>
        <v>3257.6</v>
      </c>
      <c r="T15" s="15"/>
      <c r="U15" s="15"/>
      <c r="V15" s="13">
        <v>10013</v>
      </c>
      <c r="W15" s="13">
        <v>65</v>
      </c>
      <c r="X15" s="13">
        <v>115</v>
      </c>
      <c r="Y15" s="13">
        <v>27</v>
      </c>
      <c r="Z15" s="13">
        <v>49.5</v>
      </c>
      <c r="AA15" s="13">
        <v>229.5</v>
      </c>
      <c r="AB15" s="15"/>
      <c r="AC15" s="11">
        <v>2</v>
      </c>
      <c r="AD15" s="15"/>
      <c r="AE15" s="15"/>
      <c r="AF15" s="15"/>
      <c r="AG15" t="s" s="10">
        <v>44</v>
      </c>
      <c r="AH15" t="s" s="10">
        <v>44</v>
      </c>
      <c r="AI15" t="s" s="10">
        <v>44</v>
      </c>
      <c r="AJ15" s="13">
        <v>10000000</v>
      </c>
      <c r="AK15" s="18">
        <v>40239</v>
      </c>
      <c r="AL15" t="s" s="10">
        <v>62</v>
      </c>
      <c r="AM15" t="s" s="10">
        <v>63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ht="20.35" customHeight="1">
      <c r="A16" t="s" s="8">
        <v>47</v>
      </c>
      <c r="B16" s="9">
        <v>2014</v>
      </c>
      <c r="C16" t="s" s="10">
        <v>60</v>
      </c>
      <c r="D16" s="11">
        <v>123</v>
      </c>
      <c r="E16" s="11">
        <v>1</v>
      </c>
      <c r="F16" t="s" s="10">
        <v>50</v>
      </c>
      <c r="G16" s="15"/>
      <c r="H16" t="s" s="10">
        <v>61</v>
      </c>
      <c r="I16" s="13">
        <v>3853</v>
      </c>
      <c r="J16" t="s" s="10">
        <v>42</v>
      </c>
      <c r="K16" s="13"/>
      <c r="L16" s="13">
        <v>270282</v>
      </c>
      <c r="M16" s="13">
        <f>L11*0.018+L11</f>
        <v>463291.8</v>
      </c>
      <c r="N16" s="15"/>
      <c r="O16" s="13">
        <f>L16*E16</f>
        <v>270282</v>
      </c>
      <c r="P16" s="13">
        <v>720</v>
      </c>
      <c r="Q16" s="13"/>
      <c r="R16" s="13">
        <f>P16*E16</f>
        <v>720</v>
      </c>
      <c r="S16" s="13">
        <f>R11*0.018+R11</f>
        <v>610.8</v>
      </c>
      <c r="T16" s="15"/>
      <c r="U16" s="15"/>
      <c r="V16" s="13">
        <v>2197</v>
      </c>
      <c r="W16" s="13">
        <v>65</v>
      </c>
      <c r="X16" s="13">
        <v>115</v>
      </c>
      <c r="Y16" s="13">
        <v>27</v>
      </c>
      <c r="Z16" s="13">
        <v>49.5</v>
      </c>
      <c r="AA16" s="13">
        <v>229.5</v>
      </c>
      <c r="AB16" s="15"/>
      <c r="AC16" s="11">
        <v>1</v>
      </c>
      <c r="AD16" s="15"/>
      <c r="AE16" s="15"/>
      <c r="AF16" s="15"/>
      <c r="AG16" t="s" s="10">
        <v>44</v>
      </c>
      <c r="AH16" t="s" s="10">
        <v>44</v>
      </c>
      <c r="AI16" t="s" s="10">
        <v>44</v>
      </c>
      <c r="AJ16" s="13">
        <v>5000</v>
      </c>
      <c r="AK16" s="18">
        <v>40239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ht="20.35" customHeight="1">
      <c r="A17" t="s" s="8">
        <v>64</v>
      </c>
      <c r="B17" s="9">
        <v>2014</v>
      </c>
      <c r="C17" t="s" s="10">
        <v>65</v>
      </c>
      <c r="D17" s="11">
        <v>123</v>
      </c>
      <c r="E17" s="11">
        <v>1</v>
      </c>
      <c r="F17" t="s" s="10">
        <v>50</v>
      </c>
      <c r="G17" s="15"/>
      <c r="H17" t="s" s="10">
        <v>61</v>
      </c>
      <c r="I17" s="13">
        <v>9894</v>
      </c>
      <c r="J17" t="s" s="10">
        <v>42</v>
      </c>
      <c r="K17" s="13"/>
      <c r="L17" s="13">
        <f>I17*D17</f>
        <v>1216962</v>
      </c>
      <c r="M17" s="13">
        <f>L12*0.018+L12</f>
        <v>1189533</v>
      </c>
      <c r="N17" s="15"/>
      <c r="O17" s="13">
        <f>L17*E17</f>
        <v>1216962</v>
      </c>
      <c r="P17" s="13">
        <v>3477</v>
      </c>
      <c r="Q17" s="13"/>
      <c r="R17" s="13">
        <f>P17*E17</f>
        <v>3477</v>
      </c>
      <c r="S17" s="13">
        <f>R12*0.018+R12</f>
        <v>3257.6</v>
      </c>
      <c r="T17" s="15"/>
      <c r="U17" s="15"/>
      <c r="V17" s="13">
        <v>10013</v>
      </c>
      <c r="W17" s="13">
        <v>65</v>
      </c>
      <c r="X17" s="13">
        <v>115</v>
      </c>
      <c r="Y17" s="13">
        <v>27</v>
      </c>
      <c r="Z17" s="13">
        <v>49.5</v>
      </c>
      <c r="AA17" s="13">
        <v>229.5</v>
      </c>
      <c r="AB17" s="15"/>
      <c r="AC17" s="11">
        <v>2</v>
      </c>
      <c r="AD17" s="15"/>
      <c r="AE17" s="15"/>
      <c r="AF17" s="15"/>
      <c r="AG17" t="s" s="10">
        <v>44</v>
      </c>
      <c r="AH17" t="s" s="10">
        <v>44</v>
      </c>
      <c r="AI17" t="s" s="10">
        <v>44</v>
      </c>
      <c r="AJ17" s="13"/>
      <c r="AK17" s="18">
        <v>40239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ht="20.35" customHeight="1">
      <c r="A18" t="s" s="8">
        <v>47</v>
      </c>
      <c r="B18" s="9">
        <v>2014</v>
      </c>
      <c r="C18" t="s" s="10">
        <v>65</v>
      </c>
      <c r="D18" s="11">
        <v>123</v>
      </c>
      <c r="E18" s="11">
        <v>1</v>
      </c>
      <c r="F18" t="s" s="10">
        <v>50</v>
      </c>
      <c r="G18" s="15"/>
      <c r="H18" t="s" s="10">
        <v>61</v>
      </c>
      <c r="I18" s="13">
        <v>3853</v>
      </c>
      <c r="J18" t="s" s="10">
        <v>42</v>
      </c>
      <c r="K18" s="13"/>
      <c r="L18" s="13">
        <f>I18*D18</f>
        <v>473919</v>
      </c>
      <c r="M18" s="13">
        <f>L13*0.018+L13</f>
        <v>463291.8</v>
      </c>
      <c r="N18" s="15"/>
      <c r="O18" s="13">
        <f>L18*E18</f>
        <v>473919</v>
      </c>
      <c r="P18" s="13">
        <v>720</v>
      </c>
      <c r="Q18" s="13"/>
      <c r="R18" s="13">
        <f>P18*E18</f>
        <v>720</v>
      </c>
      <c r="S18" s="13">
        <f>R13*0.018+R13</f>
        <v>610.8</v>
      </c>
      <c r="T18" s="15"/>
      <c r="U18" s="15"/>
      <c r="V18" s="13">
        <v>2197</v>
      </c>
      <c r="W18" s="13">
        <v>65</v>
      </c>
      <c r="X18" s="13">
        <v>115</v>
      </c>
      <c r="Y18" s="13">
        <v>27</v>
      </c>
      <c r="Z18" s="13">
        <v>49.5</v>
      </c>
      <c r="AA18" s="13">
        <v>229.5</v>
      </c>
      <c r="AB18" s="15"/>
      <c r="AC18" s="11">
        <v>1</v>
      </c>
      <c r="AD18" s="15"/>
      <c r="AE18" s="15"/>
      <c r="AF18" s="15"/>
      <c r="AG18" t="s" s="10">
        <v>44</v>
      </c>
      <c r="AH18" t="s" s="10">
        <v>44</v>
      </c>
      <c r="AI18" t="s" s="10">
        <v>44</v>
      </c>
      <c r="AJ18" s="13"/>
      <c r="AK18" s="18">
        <v>40239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ht="68.35" customHeight="1">
      <c r="A19" t="s" s="17">
        <v>66</v>
      </c>
      <c r="B19" s="9">
        <v>2014</v>
      </c>
      <c r="C19" s="15"/>
      <c r="D19" s="15"/>
      <c r="E19" s="15"/>
      <c r="F19" s="15"/>
      <c r="G19" s="15"/>
      <c r="H19" s="15"/>
      <c r="I19" s="13"/>
      <c r="J19" s="13"/>
      <c r="K19" s="13"/>
      <c r="L19" s="13">
        <f>L17+L18+L16+L15</f>
        <v>3192746</v>
      </c>
      <c r="M19" s="15"/>
      <c r="N19" s="15"/>
      <c r="O19" s="13">
        <f>O17+O18+O16+O15</f>
        <v>3192746</v>
      </c>
      <c r="P19" s="13">
        <f>P17+P18+P16+P15</f>
        <v>8394</v>
      </c>
      <c r="Q19" s="13"/>
      <c r="R19" s="13">
        <f>R17+R18+R16+R15</f>
        <v>8394</v>
      </c>
      <c r="S19" s="13"/>
      <c r="T19" s="15"/>
      <c r="U19" s="15"/>
      <c r="V19" s="13"/>
      <c r="W19" s="13"/>
      <c r="X19" s="13"/>
      <c r="Y19" s="13"/>
      <c r="Z19" s="13"/>
      <c r="AA19" s="13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ht="20.35" customHeight="1">
      <c r="A20" t="s" s="8">
        <v>59</v>
      </c>
      <c r="B20" s="9">
        <v>2015</v>
      </c>
      <c r="C20" t="s" s="10">
        <v>60</v>
      </c>
      <c r="D20" s="11">
        <v>123</v>
      </c>
      <c r="E20" s="11">
        <v>1</v>
      </c>
      <c r="F20" t="s" s="10">
        <v>50</v>
      </c>
      <c r="G20" s="15"/>
      <c r="H20" t="s" s="10">
        <v>61</v>
      </c>
      <c r="I20" s="13">
        <v>9983</v>
      </c>
      <c r="J20" t="s" s="10">
        <v>42</v>
      </c>
      <c r="K20" s="13"/>
      <c r="L20" s="13">
        <f>I20*D20</f>
        <v>1227909</v>
      </c>
      <c r="M20" s="13">
        <f>L15*0.018+L15</f>
        <v>1253751.494</v>
      </c>
      <c r="N20" s="15"/>
      <c r="O20" s="13">
        <f>L20*E20</f>
        <v>1227909</v>
      </c>
      <c r="P20" s="13">
        <v>3508</v>
      </c>
      <c r="Q20" s="13"/>
      <c r="R20" s="13">
        <f>P20*E20</f>
        <v>3508</v>
      </c>
      <c r="S20" s="13">
        <f>R15*0.018+R15</f>
        <v>3539.586</v>
      </c>
      <c r="T20" s="15"/>
      <c r="U20" s="15"/>
      <c r="V20" s="13">
        <v>9983</v>
      </c>
      <c r="W20" s="13">
        <v>65</v>
      </c>
      <c r="X20" s="13">
        <v>115</v>
      </c>
      <c r="Y20" s="13">
        <v>27</v>
      </c>
      <c r="Z20" s="13">
        <v>49.5</v>
      </c>
      <c r="AA20" s="13">
        <v>229.5</v>
      </c>
      <c r="AB20" s="15"/>
      <c r="AC20" s="11">
        <v>2</v>
      </c>
      <c r="AD20" s="15"/>
      <c r="AE20" s="15"/>
      <c r="AF20" s="15"/>
      <c r="AG20" t="s" s="10">
        <v>44</v>
      </c>
      <c r="AH20" t="s" s="10">
        <v>44</v>
      </c>
      <c r="AI20" t="s" s="10">
        <v>44</v>
      </c>
      <c r="AJ20" s="15"/>
      <c r="AK20" s="18">
        <v>40636</v>
      </c>
      <c r="AL20" t="s" s="10">
        <v>67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ht="20.35" customHeight="1">
      <c r="A21" t="s" s="8">
        <v>47</v>
      </c>
      <c r="B21" s="9">
        <v>2015</v>
      </c>
      <c r="C21" t="s" s="10">
        <v>60</v>
      </c>
      <c r="D21" s="11">
        <v>123</v>
      </c>
      <c r="E21" s="11">
        <v>1</v>
      </c>
      <c r="F21" t="s" s="10">
        <v>50</v>
      </c>
      <c r="G21" s="15"/>
      <c r="H21" t="s" s="10">
        <v>61</v>
      </c>
      <c r="I21" s="13">
        <v>3888</v>
      </c>
      <c r="J21" t="s" s="10">
        <v>42</v>
      </c>
      <c r="K21" s="13"/>
      <c r="L21" s="13">
        <f>I21*D21</f>
        <v>478224</v>
      </c>
      <c r="M21" s="13">
        <f>L16*0.018+L16</f>
        <v>275147.076</v>
      </c>
      <c r="N21" s="15"/>
      <c r="O21" s="13">
        <f>L21*E21</f>
        <v>478224</v>
      </c>
      <c r="P21" s="13">
        <v>726</v>
      </c>
      <c r="Q21" s="13"/>
      <c r="R21" s="13">
        <f>P21*E21</f>
        <v>726</v>
      </c>
      <c r="S21" s="13">
        <f>R16*0.018+R16</f>
        <v>732.96</v>
      </c>
      <c r="T21" s="15"/>
      <c r="U21" s="15"/>
      <c r="V21" s="13">
        <v>3888</v>
      </c>
      <c r="W21" s="13">
        <v>65</v>
      </c>
      <c r="X21" s="13">
        <v>115</v>
      </c>
      <c r="Y21" s="13">
        <v>27</v>
      </c>
      <c r="Z21" s="13">
        <v>49.5</v>
      </c>
      <c r="AA21" s="13">
        <v>229.5</v>
      </c>
      <c r="AB21" s="15"/>
      <c r="AC21" s="11">
        <v>1</v>
      </c>
      <c r="AD21" s="15"/>
      <c r="AE21" s="15"/>
      <c r="AF21" s="15"/>
      <c r="AG21" t="s" s="10">
        <v>44</v>
      </c>
      <c r="AH21" t="s" s="10">
        <v>44</v>
      </c>
      <c r="AI21" t="s" s="10">
        <v>44</v>
      </c>
      <c r="AJ21" s="15"/>
      <c r="AK21" s="18">
        <v>40604</v>
      </c>
      <c r="AL21" s="15"/>
      <c r="AM21" t="s" s="10">
        <v>68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ht="20.35" customHeight="1">
      <c r="A22" t="s" s="8">
        <v>64</v>
      </c>
      <c r="B22" s="9">
        <v>2015</v>
      </c>
      <c r="C22" t="s" s="10">
        <v>69</v>
      </c>
      <c r="D22" s="11">
        <v>123</v>
      </c>
      <c r="E22" s="11">
        <v>1</v>
      </c>
      <c r="F22" t="s" s="10">
        <v>50</v>
      </c>
      <c r="G22" s="15"/>
      <c r="H22" t="s" s="10">
        <v>61</v>
      </c>
      <c r="I22" s="13">
        <v>9983</v>
      </c>
      <c r="J22" t="s" s="10">
        <v>42</v>
      </c>
      <c r="K22" s="13"/>
      <c r="L22" s="13">
        <f>I22*D22</f>
        <v>1227909</v>
      </c>
      <c r="M22" s="13">
        <f>L17*0.018+L17</f>
        <v>1238867.316</v>
      </c>
      <c r="N22" s="15"/>
      <c r="O22" s="13">
        <f>L22*E22</f>
        <v>1227909</v>
      </c>
      <c r="P22" s="13">
        <v>3508</v>
      </c>
      <c r="Q22" s="13"/>
      <c r="R22" s="13">
        <f>P22*E22</f>
        <v>3508</v>
      </c>
      <c r="S22" s="13">
        <f>R17*0.018+R17</f>
        <v>3539.586</v>
      </c>
      <c r="T22" s="15"/>
      <c r="U22" s="15"/>
      <c r="V22" s="13">
        <v>9983</v>
      </c>
      <c r="W22" s="13">
        <v>65</v>
      </c>
      <c r="X22" s="13">
        <v>115</v>
      </c>
      <c r="Y22" s="13">
        <v>27</v>
      </c>
      <c r="Z22" s="13">
        <v>49.5</v>
      </c>
      <c r="AA22" s="13">
        <v>229.5</v>
      </c>
      <c r="AB22" s="15"/>
      <c r="AC22" s="11">
        <v>2</v>
      </c>
      <c r="AD22" s="15"/>
      <c r="AE22" s="15"/>
      <c r="AF22" s="15"/>
      <c r="AG22" t="s" s="10">
        <v>44</v>
      </c>
      <c r="AH22" t="s" s="10">
        <v>44</v>
      </c>
      <c r="AI22" t="s" s="10">
        <v>44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ht="20.35" customHeight="1">
      <c r="A23" t="s" s="8">
        <v>47</v>
      </c>
      <c r="B23" s="9">
        <v>2015</v>
      </c>
      <c r="C23" t="s" s="10">
        <v>69</v>
      </c>
      <c r="D23" s="11">
        <v>123</v>
      </c>
      <c r="E23" s="11">
        <v>1</v>
      </c>
      <c r="F23" t="s" s="10">
        <v>50</v>
      </c>
      <c r="G23" s="15"/>
      <c r="H23" t="s" s="10">
        <v>61</v>
      </c>
      <c r="I23" s="13">
        <v>3888</v>
      </c>
      <c r="J23" t="s" s="10">
        <v>42</v>
      </c>
      <c r="K23" s="13"/>
      <c r="L23" s="13">
        <f>I23*D23</f>
        <v>478224</v>
      </c>
      <c r="M23" s="13">
        <f>L18*0.018+L18</f>
        <v>482449.542</v>
      </c>
      <c r="N23" s="15"/>
      <c r="O23" s="13">
        <f>L23*E23</f>
        <v>478224</v>
      </c>
      <c r="P23" s="13">
        <v>726</v>
      </c>
      <c r="Q23" s="13"/>
      <c r="R23" s="13">
        <f>P23*E23</f>
        <v>726</v>
      </c>
      <c r="S23" s="13">
        <f>R18*0.018+R18</f>
        <v>732.96</v>
      </c>
      <c r="T23" s="15"/>
      <c r="U23" s="15"/>
      <c r="V23" s="13">
        <v>3888</v>
      </c>
      <c r="W23" s="13">
        <v>65</v>
      </c>
      <c r="X23" s="13">
        <v>115</v>
      </c>
      <c r="Y23" s="13">
        <v>27</v>
      </c>
      <c r="Z23" s="13">
        <v>49.5</v>
      </c>
      <c r="AA23" s="13">
        <v>229.5</v>
      </c>
      <c r="AB23" s="15"/>
      <c r="AC23" s="11">
        <v>1</v>
      </c>
      <c r="AD23" s="15"/>
      <c r="AE23" s="15"/>
      <c r="AF23" s="15"/>
      <c r="AG23" t="s" s="10">
        <v>44</v>
      </c>
      <c r="AH23" t="s" s="10">
        <v>44</v>
      </c>
      <c r="AI23" t="s" s="10">
        <v>44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ht="68.35" customHeight="1">
      <c r="A24" t="s" s="17">
        <v>70</v>
      </c>
      <c r="B24" s="9">
        <v>2015</v>
      </c>
      <c r="C24" s="15"/>
      <c r="D24" s="15"/>
      <c r="E24" s="15"/>
      <c r="F24" s="15"/>
      <c r="G24" s="15"/>
      <c r="H24" s="15"/>
      <c r="I24" s="13"/>
      <c r="J24" s="13"/>
      <c r="K24" s="13"/>
      <c r="L24" s="13">
        <f>L22+L23+L21+L20</f>
        <v>3412266</v>
      </c>
      <c r="M24" s="15"/>
      <c r="N24" s="15"/>
      <c r="O24" s="13">
        <f>O22+O23+O21+O20</f>
        <v>3412266</v>
      </c>
      <c r="P24" s="13">
        <f>P22+P23+P21+P20</f>
        <v>8468</v>
      </c>
      <c r="Q24" s="13"/>
      <c r="R24" s="13">
        <f>R22+R23+R21+R20</f>
        <v>8468</v>
      </c>
      <c r="S24" s="13"/>
      <c r="T24" s="15"/>
      <c r="U24" s="15"/>
      <c r="V24" s="13"/>
      <c r="W24" s="13"/>
      <c r="X24" s="13"/>
      <c r="Y24" s="13"/>
      <c r="Z24" s="13"/>
      <c r="AA24" s="13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ht="20.35" customHeight="1">
      <c r="A25" t="s" s="8">
        <v>59</v>
      </c>
      <c r="B25" s="9">
        <v>2016</v>
      </c>
      <c r="C25" t="s" s="10">
        <v>71</v>
      </c>
      <c r="D25" s="11">
        <v>123</v>
      </c>
      <c r="E25" s="11">
        <v>1</v>
      </c>
      <c r="F25" t="s" s="10">
        <v>50</v>
      </c>
      <c r="G25" s="15"/>
      <c r="H25" t="s" s="10">
        <v>61</v>
      </c>
      <c r="I25" s="13">
        <v>10213</v>
      </c>
      <c r="J25" t="s" s="10">
        <v>42</v>
      </c>
      <c r="K25" s="13"/>
      <c r="L25" s="13">
        <f>I25*D25</f>
        <v>1256199</v>
      </c>
      <c r="M25" s="13">
        <f>L17*0.018+L17</f>
        <v>1238867.316</v>
      </c>
      <c r="N25" s="15"/>
      <c r="O25" s="13">
        <f>L25*E25</f>
        <v>1256199</v>
      </c>
      <c r="P25" s="13">
        <v>3589</v>
      </c>
      <c r="Q25" s="13"/>
      <c r="R25" s="13">
        <f>P25*E25</f>
        <v>3589</v>
      </c>
      <c r="S25" s="13">
        <f>R20*0.018+R20</f>
        <v>3571.144</v>
      </c>
      <c r="T25" s="15"/>
      <c r="U25" s="15"/>
      <c r="V25" s="13">
        <v>10213</v>
      </c>
      <c r="W25" s="13">
        <v>65</v>
      </c>
      <c r="X25" s="13">
        <v>115</v>
      </c>
      <c r="Y25" s="13">
        <v>27</v>
      </c>
      <c r="Z25" s="13">
        <v>49.5</v>
      </c>
      <c r="AA25" s="13">
        <v>229.5</v>
      </c>
      <c r="AB25" s="15"/>
      <c r="AC25" s="11">
        <v>2</v>
      </c>
      <c r="AD25" s="15"/>
      <c r="AE25" s="15"/>
      <c r="AF25" s="15"/>
      <c r="AG25" t="s" s="10">
        <v>44</v>
      </c>
      <c r="AH25" t="s" s="10">
        <v>44</v>
      </c>
      <c r="AI25" t="s" s="10">
        <v>44</v>
      </c>
      <c r="AJ25" s="15"/>
      <c r="AK25" s="18">
        <v>40964</v>
      </c>
      <c r="AL25" t="s" s="10">
        <v>72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ht="20.35" customHeight="1">
      <c r="A26" t="s" s="8">
        <v>47</v>
      </c>
      <c r="B26" s="9">
        <v>2016</v>
      </c>
      <c r="C26" t="s" s="10">
        <v>71</v>
      </c>
      <c r="D26" s="11">
        <v>123</v>
      </c>
      <c r="E26" s="11">
        <v>1</v>
      </c>
      <c r="F26" t="s" s="10">
        <v>50</v>
      </c>
      <c r="G26" s="15"/>
      <c r="H26" t="s" s="10">
        <v>61</v>
      </c>
      <c r="I26" s="13">
        <v>3977</v>
      </c>
      <c r="J26" t="s" s="10">
        <v>42</v>
      </c>
      <c r="K26" s="13"/>
      <c r="L26" s="13">
        <f>I26*D26</f>
        <v>489171</v>
      </c>
      <c r="M26" s="13">
        <f>L18*0.018+L18</f>
        <v>482449.542</v>
      </c>
      <c r="N26" s="15"/>
      <c r="O26" s="13">
        <f>L26*E26</f>
        <v>489171</v>
      </c>
      <c r="P26" s="13">
        <v>743</v>
      </c>
      <c r="Q26" s="13"/>
      <c r="R26" s="13">
        <f>P26*E26</f>
        <v>743</v>
      </c>
      <c r="S26" s="13">
        <f>R21*0.018+R21</f>
        <v>739.068</v>
      </c>
      <c r="T26" s="15"/>
      <c r="U26" s="15"/>
      <c r="V26" s="13">
        <v>3977</v>
      </c>
      <c r="W26" s="13">
        <v>65</v>
      </c>
      <c r="X26" s="13">
        <v>115</v>
      </c>
      <c r="Y26" s="13">
        <v>27</v>
      </c>
      <c r="Z26" s="13">
        <v>49.5</v>
      </c>
      <c r="AA26" s="13">
        <v>229.5</v>
      </c>
      <c r="AB26" s="15"/>
      <c r="AC26" s="11">
        <v>1</v>
      </c>
      <c r="AD26" s="15"/>
      <c r="AE26" s="15"/>
      <c r="AF26" s="15"/>
      <c r="AG26" t="s" s="10">
        <v>44</v>
      </c>
      <c r="AH26" t="s" s="10">
        <v>44</v>
      </c>
      <c r="AI26" t="s" s="10">
        <v>44</v>
      </c>
      <c r="AJ26" s="15"/>
      <c r="AK26" s="18">
        <v>40952</v>
      </c>
      <c r="AL26" s="15"/>
      <c r="AM26" t="s" s="10">
        <v>68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ht="20.35" customHeight="1">
      <c r="A27" t="s" s="8">
        <v>64</v>
      </c>
      <c r="B27" s="9">
        <v>2016</v>
      </c>
      <c r="C27" t="s" s="10">
        <v>73</v>
      </c>
      <c r="D27" s="11">
        <v>123</v>
      </c>
      <c r="E27" s="11">
        <v>1</v>
      </c>
      <c r="F27" t="s" s="10">
        <v>50</v>
      </c>
      <c r="G27" s="15"/>
      <c r="H27" t="s" s="10">
        <v>74</v>
      </c>
      <c r="I27" s="13">
        <v>10213</v>
      </c>
      <c r="J27" t="s" s="10">
        <v>42</v>
      </c>
      <c r="K27" s="13"/>
      <c r="L27" s="13">
        <f>I27*D27</f>
        <v>1256199</v>
      </c>
      <c r="M27" s="13">
        <f>L20*0.018+L20</f>
        <v>1250011.362</v>
      </c>
      <c r="N27" s="15"/>
      <c r="O27" s="13">
        <f>L27*E27</f>
        <v>1256199</v>
      </c>
      <c r="P27" s="13">
        <v>3589</v>
      </c>
      <c r="Q27" s="13"/>
      <c r="R27" s="13">
        <f>P27*E27</f>
        <v>3589</v>
      </c>
      <c r="S27" s="13">
        <f>R22*0.018+R22</f>
        <v>3571.144</v>
      </c>
      <c r="T27" s="15"/>
      <c r="U27" s="15"/>
      <c r="V27" s="13">
        <v>10213</v>
      </c>
      <c r="W27" s="13">
        <v>65</v>
      </c>
      <c r="X27" s="13">
        <v>115</v>
      </c>
      <c r="Y27" s="13">
        <v>27</v>
      </c>
      <c r="Z27" s="13">
        <v>49.5</v>
      </c>
      <c r="AA27" s="13">
        <v>229.5</v>
      </c>
      <c r="AB27" s="15"/>
      <c r="AC27" s="11">
        <v>2</v>
      </c>
      <c r="AD27" s="15"/>
      <c r="AE27" s="15"/>
      <c r="AF27" s="15"/>
      <c r="AG27" t="s" s="10">
        <v>44</v>
      </c>
      <c r="AH27" t="s" s="10">
        <v>44</v>
      </c>
      <c r="AI27" t="s" s="10">
        <v>44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ht="20.35" customHeight="1">
      <c r="A28" t="s" s="8">
        <v>47</v>
      </c>
      <c r="B28" s="9">
        <v>2016</v>
      </c>
      <c r="C28" t="s" s="10">
        <v>73</v>
      </c>
      <c r="D28" s="11">
        <v>123</v>
      </c>
      <c r="E28" s="11">
        <v>1</v>
      </c>
      <c r="F28" t="s" s="10">
        <v>50</v>
      </c>
      <c r="G28" s="15"/>
      <c r="H28" t="s" s="10">
        <v>74</v>
      </c>
      <c r="I28" s="13">
        <v>3977</v>
      </c>
      <c r="J28" t="s" s="10">
        <v>42</v>
      </c>
      <c r="K28" s="13"/>
      <c r="L28" s="13">
        <f>I28*D28</f>
        <v>489171</v>
      </c>
      <c r="M28" s="13">
        <f>L21*0.018+L21</f>
        <v>486832.032</v>
      </c>
      <c r="N28" s="15"/>
      <c r="O28" s="13">
        <f>L28*E28</f>
        <v>489171</v>
      </c>
      <c r="P28" s="13">
        <v>743</v>
      </c>
      <c r="Q28" s="13"/>
      <c r="R28" s="13">
        <f>P28*E28</f>
        <v>743</v>
      </c>
      <c r="S28" s="13">
        <f>R23*0.018+R23</f>
        <v>739.068</v>
      </c>
      <c r="T28" s="15"/>
      <c r="U28" s="15"/>
      <c r="V28" s="13">
        <v>3977</v>
      </c>
      <c r="W28" s="13">
        <v>65</v>
      </c>
      <c r="X28" s="13">
        <v>115</v>
      </c>
      <c r="Y28" s="13">
        <v>27</v>
      </c>
      <c r="Z28" s="13">
        <v>49.5</v>
      </c>
      <c r="AA28" s="13">
        <v>229.5</v>
      </c>
      <c r="AB28" s="15"/>
      <c r="AC28" s="11">
        <v>1</v>
      </c>
      <c r="AD28" s="15"/>
      <c r="AE28" s="15"/>
      <c r="AF28" s="15"/>
      <c r="AG28" t="s" s="10">
        <v>44</v>
      </c>
      <c r="AH28" t="s" s="10">
        <v>44</v>
      </c>
      <c r="AI28" t="s" s="10">
        <v>44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ht="68.35" customHeight="1">
      <c r="A29" t="s" s="17">
        <v>75</v>
      </c>
      <c r="B29" s="9">
        <v>2016</v>
      </c>
      <c r="C29" s="15"/>
      <c r="D29" s="15"/>
      <c r="E29" s="15"/>
      <c r="F29" s="15"/>
      <c r="G29" s="15"/>
      <c r="H29" s="15"/>
      <c r="I29" s="13"/>
      <c r="J29" s="13"/>
      <c r="K29" s="13"/>
      <c r="L29" s="13">
        <f>L27+L28+L26+L25</f>
        <v>3490740</v>
      </c>
      <c r="M29" s="15"/>
      <c r="N29" s="15"/>
      <c r="O29" s="13">
        <f>O27+O28+O26+O25</f>
        <v>3490740</v>
      </c>
      <c r="P29" s="13">
        <f>P27+P28+P26+P25</f>
        <v>8664</v>
      </c>
      <c r="Q29" s="13"/>
      <c r="R29" s="13">
        <f>R27+R28+R26+R25</f>
        <v>8664</v>
      </c>
      <c r="S29" s="13"/>
      <c r="T29" s="15"/>
      <c r="U29" s="15"/>
      <c r="V29" s="13"/>
      <c r="W29" s="13"/>
      <c r="X29" s="13"/>
      <c r="Y29" s="13"/>
      <c r="Z29" s="13"/>
      <c r="AA29" s="1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ht="20.35" customHeight="1">
      <c r="A30" s="19"/>
      <c r="B30" t="s" s="20">
        <v>76</v>
      </c>
      <c r="C30" s="15"/>
      <c r="D30" s="15"/>
      <c r="E30" s="15"/>
      <c r="F30" s="15"/>
      <c r="G30" s="21"/>
      <c r="H30" s="21"/>
      <c r="I30" s="22"/>
      <c r="J30" s="22"/>
      <c r="K30" s="22"/>
      <c r="L30" s="21"/>
      <c r="M30" s="21"/>
      <c r="N30" s="21"/>
      <c r="O30" s="21"/>
      <c r="P30" s="22"/>
      <c r="Q30" s="22"/>
      <c r="R30" s="21"/>
      <c r="S30" s="22"/>
      <c r="T30" s="21"/>
      <c r="U30" s="21"/>
      <c r="V30" s="22"/>
      <c r="W30" s="22"/>
      <c r="X30" s="22"/>
      <c r="Y30" s="22"/>
      <c r="Z30" s="22"/>
      <c r="AA30" s="22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ht="20.35" customHeight="1">
      <c r="A31" t="s" s="23">
        <v>77</v>
      </c>
      <c r="B31" s="24">
        <v>2010</v>
      </c>
      <c r="C31" t="s" s="25">
        <v>78</v>
      </c>
      <c r="D31" s="26">
        <v>123</v>
      </c>
      <c r="E31" s="26">
        <v>2</v>
      </c>
      <c r="F31" s="27">
        <v>41363</v>
      </c>
      <c r="G31" t="s" s="25">
        <v>54</v>
      </c>
      <c r="H31" t="s" s="25">
        <v>79</v>
      </c>
      <c r="I31" s="22">
        <f>L31/D31</f>
        <v>20848.439024390245</v>
      </c>
      <c r="J31" s="22"/>
      <c r="K31" s="22"/>
      <c r="L31" s="22">
        <v>2564358</v>
      </c>
      <c r="M31" s="21"/>
      <c r="N31" s="21"/>
      <c r="O31" s="22"/>
      <c r="P31" s="22">
        <v>1640</v>
      </c>
      <c r="Q31" s="22"/>
      <c r="R31" s="22">
        <f>P31*E31</f>
        <v>3280</v>
      </c>
      <c r="S31" s="22"/>
      <c r="T31" s="21"/>
      <c r="U31" s="21"/>
      <c r="V31" s="22">
        <v>20848</v>
      </c>
      <c r="W31" s="22">
        <v>65</v>
      </c>
      <c r="X31" s="22">
        <v>100</v>
      </c>
      <c r="Y31" s="22">
        <v>27</v>
      </c>
      <c r="Z31" s="22">
        <v>49.5</v>
      </c>
      <c r="AA31" s="22">
        <v>214.5</v>
      </c>
      <c r="AB31" s="21"/>
      <c r="AC31" s="26">
        <v>4</v>
      </c>
      <c r="AD31" s="21"/>
      <c r="AE31" s="28">
        <v>0.84</v>
      </c>
      <c r="AF31" s="21"/>
      <c r="AG31" s="21"/>
      <c r="AH31" s="21"/>
      <c r="AI31" s="21"/>
      <c r="AJ31" s="21"/>
      <c r="AK31" s="27">
        <v>38807</v>
      </c>
      <c r="AL31" t="s" s="25">
        <v>56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ht="20.35" customHeight="1">
      <c r="A32" t="s" s="23">
        <v>80</v>
      </c>
      <c r="B32" s="24">
        <v>2010</v>
      </c>
      <c r="C32" t="s" s="25">
        <v>78</v>
      </c>
      <c r="D32" s="26">
        <v>123</v>
      </c>
      <c r="E32" s="26">
        <v>1</v>
      </c>
      <c r="F32" s="27">
        <v>41363</v>
      </c>
      <c r="G32" t="s" s="25">
        <v>54</v>
      </c>
      <c r="H32" t="s" s="25">
        <v>79</v>
      </c>
      <c r="I32" t="s" s="25">
        <v>44</v>
      </c>
      <c r="J32" s="22"/>
      <c r="K32" s="22"/>
      <c r="L32" s="21"/>
      <c r="M32" s="21"/>
      <c r="N32" s="21"/>
      <c r="O32" s="22">
        <f>L32*E32</f>
        <v>0</v>
      </c>
      <c r="P32" s="22">
        <v>915</v>
      </c>
      <c r="Q32" s="22"/>
      <c r="R32" s="22">
        <f>P32*E32</f>
        <v>915</v>
      </c>
      <c r="S32" s="22"/>
      <c r="T32" s="21"/>
      <c r="U32" s="21"/>
      <c r="V32" s="22"/>
      <c r="W32" s="22">
        <v>65</v>
      </c>
      <c r="X32" s="22">
        <v>100</v>
      </c>
      <c r="Y32" s="22">
        <v>27</v>
      </c>
      <c r="Z32" s="22">
        <v>49.5</v>
      </c>
      <c r="AA32" s="22">
        <v>214.5</v>
      </c>
      <c r="AB32" s="21"/>
      <c r="AC32" s="26">
        <v>1</v>
      </c>
      <c r="AD32" s="21"/>
      <c r="AE32" s="28">
        <v>0.84</v>
      </c>
      <c r="AF32" s="21"/>
      <c r="AG32" s="21"/>
      <c r="AH32" s="21"/>
      <c r="AI32" s="21"/>
      <c r="AJ32" s="21"/>
      <c r="AK32" s="27">
        <v>38805</v>
      </c>
      <c r="AL32" s="21"/>
      <c r="AM32" t="s" s="25">
        <v>81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ht="20.35" customHeight="1">
      <c r="A33" t="s" s="23">
        <v>82</v>
      </c>
      <c r="B33" s="24">
        <v>2010</v>
      </c>
      <c r="C33" t="s" s="25">
        <v>78</v>
      </c>
      <c r="D33" s="26">
        <v>123</v>
      </c>
      <c r="E33" s="26">
        <v>2</v>
      </c>
      <c r="F33" s="27">
        <v>41363</v>
      </c>
      <c r="G33" t="s" s="25">
        <v>54</v>
      </c>
      <c r="H33" t="s" s="25">
        <v>61</v>
      </c>
      <c r="I33" s="22">
        <f>L33/D33</f>
        <v>20848.439024390245</v>
      </c>
      <c r="J33" s="22"/>
      <c r="K33" s="22"/>
      <c r="L33" s="22">
        <v>2564358</v>
      </c>
      <c r="M33" s="21"/>
      <c r="N33" s="21"/>
      <c r="O33" s="22"/>
      <c r="P33" s="22">
        <v>1640</v>
      </c>
      <c r="Q33" s="22"/>
      <c r="R33" s="22">
        <f>P33*E33</f>
        <v>3280</v>
      </c>
      <c r="S33" s="22"/>
      <c r="T33" s="21"/>
      <c r="U33" s="21"/>
      <c r="V33" s="22">
        <v>20848</v>
      </c>
      <c r="W33" s="22">
        <v>65</v>
      </c>
      <c r="X33" s="22">
        <v>100</v>
      </c>
      <c r="Y33" s="22">
        <v>27</v>
      </c>
      <c r="Z33" s="22">
        <v>49.5</v>
      </c>
      <c r="AA33" s="22">
        <v>214.5</v>
      </c>
      <c r="AB33" s="21"/>
      <c r="AC33" s="26">
        <v>4</v>
      </c>
      <c r="AD33" s="21"/>
      <c r="AE33" s="28">
        <v>0.84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ht="20.35" customHeight="1">
      <c r="A34" t="s" s="23">
        <v>80</v>
      </c>
      <c r="B34" s="24">
        <v>2010</v>
      </c>
      <c r="C34" t="s" s="25">
        <v>78</v>
      </c>
      <c r="D34" s="26">
        <v>123</v>
      </c>
      <c r="E34" s="26">
        <v>1</v>
      </c>
      <c r="F34" s="27">
        <v>41363</v>
      </c>
      <c r="G34" t="s" s="25">
        <v>54</v>
      </c>
      <c r="H34" t="s" s="25">
        <v>61</v>
      </c>
      <c r="I34" t="s" s="25">
        <v>44</v>
      </c>
      <c r="J34" s="22"/>
      <c r="K34" s="22"/>
      <c r="L34" s="21"/>
      <c r="M34" s="21"/>
      <c r="N34" s="21"/>
      <c r="O34" s="22">
        <f>L34*E34</f>
        <v>0</v>
      </c>
      <c r="P34" s="22">
        <v>915</v>
      </c>
      <c r="Q34" s="22"/>
      <c r="R34" s="22">
        <f>P34*E34</f>
        <v>915</v>
      </c>
      <c r="S34" s="22"/>
      <c r="T34" s="21"/>
      <c r="U34" s="21"/>
      <c r="V34" s="22"/>
      <c r="W34" s="22">
        <v>65</v>
      </c>
      <c r="X34" s="22">
        <v>100</v>
      </c>
      <c r="Y34" s="22">
        <v>27</v>
      </c>
      <c r="Z34" s="22">
        <v>49.5</v>
      </c>
      <c r="AA34" s="22">
        <v>214.5</v>
      </c>
      <c r="AB34" s="21"/>
      <c r="AC34" s="26">
        <v>1</v>
      </c>
      <c r="AD34" s="21"/>
      <c r="AE34" s="28">
        <v>0.84</v>
      </c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ht="20.35" customHeight="1">
      <c r="A35" t="s" s="23">
        <v>83</v>
      </c>
      <c r="B35" s="24">
        <v>2010</v>
      </c>
      <c r="C35" t="s" s="25">
        <v>84</v>
      </c>
      <c r="D35" s="26">
        <v>123</v>
      </c>
      <c r="E35" s="26">
        <v>1</v>
      </c>
      <c r="F35" s="27">
        <v>41363</v>
      </c>
      <c r="G35" t="s" s="25">
        <v>54</v>
      </c>
      <c r="H35" t="s" s="25">
        <v>85</v>
      </c>
      <c r="I35" s="22">
        <f>L35/D35</f>
        <v>12339.731707317073</v>
      </c>
      <c r="J35" s="22"/>
      <c r="K35" s="22"/>
      <c r="L35" s="22">
        <v>1517787</v>
      </c>
      <c r="M35" s="21"/>
      <c r="N35" s="21"/>
      <c r="O35" s="22"/>
      <c r="P35" s="22">
        <v>3563</v>
      </c>
      <c r="Q35" s="22"/>
      <c r="R35" s="22">
        <f>P35*E35</f>
        <v>3563</v>
      </c>
      <c r="S35" s="22"/>
      <c r="T35" s="21"/>
      <c r="U35" s="21"/>
      <c r="V35" s="22">
        <v>12340</v>
      </c>
      <c r="W35" s="22">
        <v>65</v>
      </c>
      <c r="X35" s="22">
        <v>100</v>
      </c>
      <c r="Y35" s="22">
        <v>27</v>
      </c>
      <c r="Z35" s="22">
        <v>49.5</v>
      </c>
      <c r="AA35" s="22">
        <v>214.5</v>
      </c>
      <c r="AB35" s="21"/>
      <c r="AC35" s="26">
        <v>4</v>
      </c>
      <c r="AD35" s="21"/>
      <c r="AE35" s="28">
        <v>0.84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ht="20.35" customHeight="1">
      <c r="A36" t="s" s="23">
        <v>86</v>
      </c>
      <c r="B36" s="24">
        <v>2010</v>
      </c>
      <c r="C36" t="s" s="25">
        <v>84</v>
      </c>
      <c r="D36" s="26">
        <v>123</v>
      </c>
      <c r="E36" s="26">
        <v>1</v>
      </c>
      <c r="F36" s="27">
        <v>41363</v>
      </c>
      <c r="G36" t="s" s="25">
        <v>54</v>
      </c>
      <c r="H36" t="s" s="25">
        <v>85</v>
      </c>
      <c r="I36" t="s" s="25">
        <v>44</v>
      </c>
      <c r="J36" s="22"/>
      <c r="K36" s="22"/>
      <c r="L36" s="21"/>
      <c r="M36" s="21"/>
      <c r="N36" s="21"/>
      <c r="O36" s="22">
        <f>L36*E36</f>
        <v>0</v>
      </c>
      <c r="P36" s="22">
        <v>959</v>
      </c>
      <c r="Q36" s="22"/>
      <c r="R36" s="22">
        <f>P36*E36</f>
        <v>959</v>
      </c>
      <c r="S36" s="22"/>
      <c r="T36" s="21"/>
      <c r="U36" s="21"/>
      <c r="V36" s="22"/>
      <c r="W36" s="22">
        <v>65</v>
      </c>
      <c r="X36" s="22">
        <v>100</v>
      </c>
      <c r="Y36" s="22">
        <v>27</v>
      </c>
      <c r="Z36" s="22">
        <v>49.5</v>
      </c>
      <c r="AA36" s="22">
        <v>214.5</v>
      </c>
      <c r="AB36" s="21"/>
      <c r="AC36" s="26">
        <v>1</v>
      </c>
      <c r="AD36" s="21"/>
      <c r="AE36" s="28">
        <v>0.84</v>
      </c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ht="20.35" customHeight="1">
      <c r="A37" t="s" s="23">
        <v>87</v>
      </c>
      <c r="B37" s="24">
        <v>2010</v>
      </c>
      <c r="C37" t="s" s="25">
        <v>84</v>
      </c>
      <c r="D37" s="26">
        <v>123</v>
      </c>
      <c r="E37" s="26">
        <v>4</v>
      </c>
      <c r="F37" s="27">
        <v>41363</v>
      </c>
      <c r="G37" t="s" s="25">
        <v>54</v>
      </c>
      <c r="H37" t="s" s="25">
        <v>61</v>
      </c>
      <c r="I37" s="22">
        <f>L37/D37</f>
        <v>15965</v>
      </c>
      <c r="J37" s="22"/>
      <c r="K37" s="22"/>
      <c r="L37" s="22">
        <v>1963695</v>
      </c>
      <c r="M37" s="21"/>
      <c r="N37" s="21"/>
      <c r="O37" s="22"/>
      <c r="P37" s="22">
        <v>1291</v>
      </c>
      <c r="Q37" s="22"/>
      <c r="R37" s="22">
        <f>P37*E37</f>
        <v>5164</v>
      </c>
      <c r="S37" s="22"/>
      <c r="T37" s="21"/>
      <c r="U37" s="21"/>
      <c r="V37" s="22">
        <v>15965</v>
      </c>
      <c r="W37" s="22">
        <v>65</v>
      </c>
      <c r="X37" s="22">
        <v>100</v>
      </c>
      <c r="Y37" s="22">
        <v>27</v>
      </c>
      <c r="Z37" s="22">
        <v>49.5</v>
      </c>
      <c r="AA37" s="22">
        <v>214.5</v>
      </c>
      <c r="AB37" s="21"/>
      <c r="AC37" s="26">
        <v>4</v>
      </c>
      <c r="AD37" s="21"/>
      <c r="AE37" s="28">
        <v>0.84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ht="20.35" customHeight="1">
      <c r="A38" t="s" s="23">
        <v>88</v>
      </c>
      <c r="B38" s="24">
        <v>2010</v>
      </c>
      <c r="C38" t="s" s="25">
        <v>84</v>
      </c>
      <c r="D38" s="26">
        <v>123</v>
      </c>
      <c r="E38" s="26">
        <v>1</v>
      </c>
      <c r="F38" s="27">
        <v>41363</v>
      </c>
      <c r="G38" t="s" s="25">
        <v>54</v>
      </c>
      <c r="H38" t="s" s="25">
        <v>61</v>
      </c>
      <c r="I38" t="s" s="25">
        <v>44</v>
      </c>
      <c r="J38" s="22"/>
      <c r="K38" s="22"/>
      <c r="L38" s="21"/>
      <c r="M38" s="21"/>
      <c r="N38" s="21"/>
      <c r="O38" s="22">
        <f>L38*E38</f>
        <v>0</v>
      </c>
      <c r="P38" s="22">
        <v>450</v>
      </c>
      <c r="Q38" s="22"/>
      <c r="R38" s="22">
        <f>P38*E38</f>
        <v>450</v>
      </c>
      <c r="S38" s="22"/>
      <c r="T38" s="21"/>
      <c r="U38" s="21"/>
      <c r="V38" s="22"/>
      <c r="W38" s="22">
        <v>65</v>
      </c>
      <c r="X38" s="22">
        <v>100</v>
      </c>
      <c r="Y38" s="22">
        <v>27</v>
      </c>
      <c r="Z38" s="22">
        <v>49.5</v>
      </c>
      <c r="AA38" s="22">
        <v>214.5</v>
      </c>
      <c r="AB38" s="21"/>
      <c r="AC38" s="26">
        <v>1</v>
      </c>
      <c r="AD38" s="21"/>
      <c r="AE38" s="28">
        <v>0.84</v>
      </c>
      <c r="AF38" s="21"/>
      <c r="AG38" s="21"/>
      <c r="AH38" s="21"/>
      <c r="AI38" s="21"/>
      <c r="AJ38" s="21"/>
      <c r="AK38" s="29">
        <v>40298</v>
      </c>
      <c r="AL38" t="s" s="25">
        <v>67</v>
      </c>
      <c r="AM38" t="s" s="25">
        <v>89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ht="20.35" customHeight="1">
      <c r="A39" t="s" s="23">
        <v>90</v>
      </c>
      <c r="B39" t="s" s="20">
        <v>91</v>
      </c>
      <c r="C39" s="15"/>
      <c r="D39" s="15"/>
      <c r="E39" s="1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ht="20.35" customHeight="1">
      <c r="A40" t="s" s="23">
        <v>92</v>
      </c>
      <c r="B40" s="24">
        <v>2014</v>
      </c>
      <c r="C40" t="s" s="25">
        <v>93</v>
      </c>
      <c r="D40" s="26">
        <v>100</v>
      </c>
      <c r="E40" s="26">
        <v>4</v>
      </c>
      <c r="F40" s="27">
        <v>42824</v>
      </c>
      <c r="G40" t="s" s="25">
        <v>54</v>
      </c>
      <c r="H40" t="s" s="25">
        <v>94</v>
      </c>
      <c r="I40" s="22">
        <v>5442</v>
      </c>
      <c r="J40" s="22"/>
      <c r="K40" s="22"/>
      <c r="L40" s="22">
        <f>I40*D40</f>
        <v>544200</v>
      </c>
      <c r="M40" s="21"/>
      <c r="N40" s="21"/>
      <c r="O40" s="22">
        <f>L40*E40</f>
        <v>2176800</v>
      </c>
      <c r="P40" s="22">
        <v>1187</v>
      </c>
      <c r="Q40" s="22"/>
      <c r="R40" s="22">
        <f>P40*E40</f>
        <v>4748</v>
      </c>
      <c r="S40" s="22"/>
      <c r="T40" s="21"/>
      <c r="U40" s="21"/>
      <c r="V40" s="22">
        <v>5442</v>
      </c>
      <c r="W40" s="22">
        <v>65</v>
      </c>
      <c r="X40" s="22">
        <v>115</v>
      </c>
      <c r="Y40" s="22">
        <v>27</v>
      </c>
      <c r="Z40" s="22">
        <v>49.5</v>
      </c>
      <c r="AA40" s="22">
        <v>229.5</v>
      </c>
      <c r="AB40" s="21"/>
      <c r="AC40" s="26">
        <v>4</v>
      </c>
      <c r="AD40" s="21"/>
      <c r="AE40" s="21"/>
      <c r="AF40" s="21"/>
      <c r="AG40" s="21"/>
      <c r="AH40" s="21"/>
      <c r="AI40" s="21"/>
      <c r="AJ40" s="21"/>
      <c r="AK40" s="21"/>
      <c r="AL40" t="s" s="25">
        <v>67</v>
      </c>
      <c r="AM40" t="s" s="25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ht="20.35" customHeight="1">
      <c r="A41" t="s" s="23">
        <v>96</v>
      </c>
      <c r="B41" s="24">
        <v>2014</v>
      </c>
      <c r="C41" t="s" s="25">
        <v>93</v>
      </c>
      <c r="D41" s="26">
        <v>100</v>
      </c>
      <c r="E41" s="26">
        <v>1</v>
      </c>
      <c r="F41" s="27">
        <v>42824</v>
      </c>
      <c r="G41" t="s" s="25">
        <v>54</v>
      </c>
      <c r="H41" t="s" s="25">
        <v>94</v>
      </c>
      <c r="I41" s="22">
        <v>3247</v>
      </c>
      <c r="J41" s="22"/>
      <c r="K41" s="22"/>
      <c r="L41" s="22">
        <f>I41*D41</f>
        <v>324700</v>
      </c>
      <c r="M41" s="21"/>
      <c r="N41" s="21"/>
      <c r="O41" s="22">
        <f>L41*E41</f>
        <v>324700</v>
      </c>
      <c r="P41" s="22">
        <v>1270</v>
      </c>
      <c r="Q41" s="22"/>
      <c r="R41" s="22">
        <f>P41*E41</f>
        <v>1270</v>
      </c>
      <c r="S41" s="22"/>
      <c r="T41" s="21"/>
      <c r="U41" s="21"/>
      <c r="V41" s="22">
        <v>3247</v>
      </c>
      <c r="W41" s="22">
        <v>65</v>
      </c>
      <c r="X41" s="22">
        <v>115</v>
      </c>
      <c r="Y41" s="22">
        <v>27</v>
      </c>
      <c r="Z41" s="22">
        <v>49.5</v>
      </c>
      <c r="AA41" s="22">
        <v>229.5</v>
      </c>
      <c r="AB41" s="21"/>
      <c r="AC41" s="26">
        <v>1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ht="20.35" customHeight="1">
      <c r="A42" t="s" s="23">
        <v>90</v>
      </c>
      <c r="B42" t="s" s="20">
        <v>97</v>
      </c>
      <c r="C42" s="15"/>
      <c r="D42" s="15"/>
      <c r="E42" s="1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ht="20.35" customHeight="1">
      <c r="A43" t="s" s="23">
        <v>92</v>
      </c>
      <c r="B43" s="24">
        <v>2014</v>
      </c>
      <c r="C43" t="s" s="25">
        <v>93</v>
      </c>
      <c r="D43" s="26">
        <v>120</v>
      </c>
      <c r="E43" s="26">
        <v>4</v>
      </c>
      <c r="F43" s="27">
        <v>42824</v>
      </c>
      <c r="G43" t="s" s="25">
        <v>54</v>
      </c>
      <c r="H43" t="s" s="25">
        <v>94</v>
      </c>
      <c r="I43" s="22">
        <v>4542</v>
      </c>
      <c r="J43" s="22"/>
      <c r="K43" s="22"/>
      <c r="L43" s="22">
        <f>I43*D43</f>
        <v>545040</v>
      </c>
      <c r="M43" s="21"/>
      <c r="N43" s="21"/>
      <c r="O43" s="22">
        <f>L43*E43</f>
        <v>2180160</v>
      </c>
      <c r="P43" s="22">
        <v>1385</v>
      </c>
      <c r="Q43" s="22"/>
      <c r="R43" s="22">
        <f>P43*E43</f>
        <v>5540</v>
      </c>
      <c r="S43" s="22"/>
      <c r="T43" s="21"/>
      <c r="U43" s="21"/>
      <c r="V43" s="22">
        <v>4542</v>
      </c>
      <c r="W43" s="22">
        <v>65</v>
      </c>
      <c r="X43" s="22">
        <v>115</v>
      </c>
      <c r="Y43" s="22">
        <v>27</v>
      </c>
      <c r="Z43" s="22">
        <v>49.5</v>
      </c>
      <c r="AA43" s="22">
        <v>229.5</v>
      </c>
      <c r="AB43" s="21"/>
      <c r="AC43" s="26">
        <v>4</v>
      </c>
      <c r="AD43" s="21"/>
      <c r="AE43" s="21"/>
      <c r="AF43" s="21"/>
      <c r="AG43" s="21"/>
      <c r="AH43" s="21"/>
      <c r="AI43" s="21"/>
      <c r="AJ43" s="21"/>
      <c r="AK43" s="21"/>
      <c r="AL43" t="s" s="25">
        <v>67</v>
      </c>
      <c r="AM43" t="s" s="25">
        <v>95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ht="20.35" customHeight="1">
      <c r="A44" t="s" s="23">
        <v>96</v>
      </c>
      <c r="B44" s="24">
        <v>2014</v>
      </c>
      <c r="C44" t="s" s="25">
        <v>93</v>
      </c>
      <c r="D44" s="26">
        <v>120</v>
      </c>
      <c r="E44" s="26">
        <v>1</v>
      </c>
      <c r="F44" s="27">
        <v>42824</v>
      </c>
      <c r="G44" t="s" s="25">
        <v>54</v>
      </c>
      <c r="H44" t="s" s="25">
        <v>94</v>
      </c>
      <c r="I44" s="22">
        <v>2930</v>
      </c>
      <c r="J44" s="22"/>
      <c r="K44" s="22"/>
      <c r="L44" s="22">
        <f>I44*D44</f>
        <v>351600</v>
      </c>
      <c r="M44" s="21"/>
      <c r="N44" s="21"/>
      <c r="O44" s="22">
        <f>L44*E44</f>
        <v>351600</v>
      </c>
      <c r="P44" s="22">
        <v>1270</v>
      </c>
      <c r="Q44" s="22"/>
      <c r="R44" s="22">
        <f>P44*E44</f>
        <v>1270</v>
      </c>
      <c r="S44" s="22"/>
      <c r="T44" s="21"/>
      <c r="U44" s="21"/>
      <c r="V44" s="22">
        <v>2930</v>
      </c>
      <c r="W44" s="22">
        <v>65</v>
      </c>
      <c r="X44" s="22">
        <v>115</v>
      </c>
      <c r="Y44" s="22">
        <v>27</v>
      </c>
      <c r="Z44" s="22">
        <v>49.5</v>
      </c>
      <c r="AA44" s="22">
        <v>229.5</v>
      </c>
      <c r="AB44" s="21"/>
      <c r="AC44" s="26">
        <v>1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ht="20.35" customHeight="1">
      <c r="A45" t="s" s="8">
        <v>92</v>
      </c>
      <c r="B45" s="9">
        <v>2014</v>
      </c>
      <c r="C45" t="s" s="10">
        <v>93</v>
      </c>
      <c r="D45" s="11">
        <v>100</v>
      </c>
      <c r="E45" s="11">
        <v>4</v>
      </c>
      <c r="F45" t="s" s="10">
        <v>98</v>
      </c>
      <c r="G45" t="s" s="10">
        <v>54</v>
      </c>
      <c r="H45" t="s" s="10">
        <v>94</v>
      </c>
      <c r="I45" s="13">
        <v>5442</v>
      </c>
      <c r="J45" s="13"/>
      <c r="K45" s="13"/>
      <c r="L45" s="13">
        <f>I45*D45</f>
        <v>544200</v>
      </c>
      <c r="M45" s="15"/>
      <c r="N45" s="15"/>
      <c r="O45" s="13">
        <f>L45*E45</f>
        <v>2176800</v>
      </c>
      <c r="P45" s="13">
        <v>1187</v>
      </c>
      <c r="Q45" s="13"/>
      <c r="R45" s="13">
        <f>P45*E45</f>
        <v>4748</v>
      </c>
      <c r="S45" s="13"/>
      <c r="T45" s="15"/>
      <c r="U45" s="15"/>
      <c r="V45" s="13">
        <v>5442</v>
      </c>
      <c r="W45" s="13">
        <v>65</v>
      </c>
      <c r="X45" s="13">
        <v>115</v>
      </c>
      <c r="Y45" s="13">
        <v>27</v>
      </c>
      <c r="Z45" s="13">
        <v>49.5</v>
      </c>
      <c r="AA45" s="13">
        <v>229.5</v>
      </c>
      <c r="AB45" s="15"/>
      <c r="AC45" s="11">
        <v>4</v>
      </c>
      <c r="AD45" s="15"/>
      <c r="AE45" s="15"/>
      <c r="AF45" s="15"/>
      <c r="AG45" s="15"/>
      <c r="AH45" s="15"/>
      <c r="AI45" s="15"/>
      <c r="AJ45" s="15"/>
      <c r="AK45" s="30">
        <v>40268</v>
      </c>
      <c r="AL45" t="s" s="10">
        <v>67</v>
      </c>
      <c r="AM45" t="s" s="10">
        <v>95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ht="20.35" customHeight="1">
      <c r="A46" t="s" s="8">
        <v>96</v>
      </c>
      <c r="B46" s="9">
        <v>2014</v>
      </c>
      <c r="C46" t="s" s="10">
        <v>93</v>
      </c>
      <c r="D46" s="11">
        <v>100</v>
      </c>
      <c r="E46" s="11">
        <v>1</v>
      </c>
      <c r="F46" t="s" s="10">
        <v>98</v>
      </c>
      <c r="G46" t="s" s="10">
        <v>54</v>
      </c>
      <c r="H46" t="s" s="10">
        <v>94</v>
      </c>
      <c r="I46" s="13">
        <v>3247</v>
      </c>
      <c r="J46" s="13"/>
      <c r="K46" s="13"/>
      <c r="L46" s="13">
        <f>I46*D46</f>
        <v>324700</v>
      </c>
      <c r="M46" s="15"/>
      <c r="N46" s="15"/>
      <c r="O46" s="13">
        <f>L46*E46</f>
        <v>324700</v>
      </c>
      <c r="P46" s="13">
        <v>1270</v>
      </c>
      <c r="Q46" s="13"/>
      <c r="R46" s="13">
        <f>P46*E46</f>
        <v>1270</v>
      </c>
      <c r="S46" s="13"/>
      <c r="T46" s="15"/>
      <c r="U46" s="15"/>
      <c r="V46" s="13">
        <v>3247</v>
      </c>
      <c r="W46" s="13">
        <v>65</v>
      </c>
      <c r="X46" s="13">
        <v>115</v>
      </c>
      <c r="Y46" s="13">
        <v>27</v>
      </c>
      <c r="Z46" s="13">
        <v>49.5</v>
      </c>
      <c r="AA46" s="13">
        <v>229.5</v>
      </c>
      <c r="AB46" s="15"/>
      <c r="AC46" s="11">
        <v>1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ht="20.35" customHeight="1">
      <c r="A47" t="s" s="8">
        <v>77</v>
      </c>
      <c r="B47" s="9">
        <v>2014</v>
      </c>
      <c r="C47" t="s" s="10">
        <v>65</v>
      </c>
      <c r="D47" s="11">
        <v>123</v>
      </c>
      <c r="E47" s="11">
        <v>2</v>
      </c>
      <c r="F47" t="s" s="10">
        <v>98</v>
      </c>
      <c r="G47" s="15"/>
      <c r="H47" t="s" s="10">
        <v>79</v>
      </c>
      <c r="I47" s="13">
        <v>9312</v>
      </c>
      <c r="J47" s="13"/>
      <c r="K47" s="13"/>
      <c r="L47" s="13">
        <f>I47*D47</f>
        <v>1145376</v>
      </c>
      <c r="M47" s="15"/>
      <c r="N47" s="15"/>
      <c r="O47" s="13">
        <f>L47*E47</f>
        <v>2290752</v>
      </c>
      <c r="P47" s="13">
        <v>1819</v>
      </c>
      <c r="Q47" s="13"/>
      <c r="R47" s="13">
        <f>P47*E47</f>
        <v>3638</v>
      </c>
      <c r="S47" s="13"/>
      <c r="T47" s="15"/>
      <c r="U47" s="15"/>
      <c r="V47" s="13">
        <v>9312</v>
      </c>
      <c r="W47" s="13">
        <v>65</v>
      </c>
      <c r="X47" s="13">
        <v>115</v>
      </c>
      <c r="Y47" s="13">
        <v>27</v>
      </c>
      <c r="Z47" s="13">
        <v>49.5</v>
      </c>
      <c r="AA47" s="13">
        <v>229.5</v>
      </c>
      <c r="AB47" s="15"/>
      <c r="AC47" s="11">
        <v>4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ht="20.35" customHeight="1">
      <c r="A48" t="s" s="8">
        <v>80</v>
      </c>
      <c r="B48" s="9">
        <v>2014</v>
      </c>
      <c r="C48" t="s" s="10">
        <v>65</v>
      </c>
      <c r="D48" s="11">
        <v>123</v>
      </c>
      <c r="E48" s="11">
        <v>1</v>
      </c>
      <c r="F48" t="s" s="10">
        <v>98</v>
      </c>
      <c r="G48" s="15"/>
      <c r="H48" t="s" s="10">
        <v>79</v>
      </c>
      <c r="I48" s="13">
        <v>3241</v>
      </c>
      <c r="J48" s="13"/>
      <c r="K48" s="13"/>
      <c r="L48" s="13">
        <f>I48*D48</f>
        <v>398643</v>
      </c>
      <c r="M48" s="15"/>
      <c r="N48" s="15"/>
      <c r="O48" s="13">
        <f>L48*E48</f>
        <v>398643</v>
      </c>
      <c r="P48" s="13">
        <v>959</v>
      </c>
      <c r="Q48" s="13"/>
      <c r="R48" s="13">
        <f>P48*E48</f>
        <v>959</v>
      </c>
      <c r="S48" s="13"/>
      <c r="T48" s="15"/>
      <c r="U48" s="15"/>
      <c r="V48" s="13">
        <v>3241</v>
      </c>
      <c r="W48" s="13">
        <v>65</v>
      </c>
      <c r="X48" s="13">
        <v>115</v>
      </c>
      <c r="Y48" s="13">
        <v>27</v>
      </c>
      <c r="Z48" s="13">
        <v>49.5</v>
      </c>
      <c r="AA48" s="13">
        <v>229.5</v>
      </c>
      <c r="AB48" s="15"/>
      <c r="AC48" s="11">
        <v>1</v>
      </c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ht="20.35" customHeight="1">
      <c r="A49" t="s" s="8">
        <v>82</v>
      </c>
      <c r="B49" s="9">
        <v>2014</v>
      </c>
      <c r="C49" t="s" s="10">
        <v>99</v>
      </c>
      <c r="D49" s="11">
        <v>123</v>
      </c>
      <c r="E49" s="11">
        <v>2</v>
      </c>
      <c r="F49" t="s" s="10">
        <v>98</v>
      </c>
      <c r="G49" s="15"/>
      <c r="H49" t="s" s="10">
        <v>43</v>
      </c>
      <c r="I49" s="13">
        <v>9312</v>
      </c>
      <c r="J49" s="13"/>
      <c r="K49" s="13"/>
      <c r="L49" s="13">
        <f>I49*D49</f>
        <v>1145376</v>
      </c>
      <c r="M49" s="15"/>
      <c r="N49" s="15"/>
      <c r="O49" s="13">
        <f>L49*E49</f>
        <v>2290752</v>
      </c>
      <c r="P49" s="13">
        <v>1819</v>
      </c>
      <c r="Q49" s="13"/>
      <c r="R49" s="13">
        <f>P49*E49</f>
        <v>3638</v>
      </c>
      <c r="S49" s="13"/>
      <c r="T49" s="15"/>
      <c r="U49" s="15"/>
      <c r="V49" s="13">
        <v>9312</v>
      </c>
      <c r="W49" s="13">
        <v>65</v>
      </c>
      <c r="X49" s="13">
        <v>115</v>
      </c>
      <c r="Y49" s="13">
        <v>27</v>
      </c>
      <c r="Z49" s="13">
        <v>49.5</v>
      </c>
      <c r="AA49" s="13">
        <v>229.5</v>
      </c>
      <c r="AB49" s="15"/>
      <c r="AC49" s="11">
        <v>4</v>
      </c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ht="20.35" customHeight="1">
      <c r="A50" t="s" s="8">
        <v>80</v>
      </c>
      <c r="B50" s="9">
        <v>2014</v>
      </c>
      <c r="C50" t="s" s="10">
        <v>99</v>
      </c>
      <c r="D50" s="11">
        <v>123</v>
      </c>
      <c r="E50" s="11">
        <v>1</v>
      </c>
      <c r="F50" t="s" s="10">
        <v>98</v>
      </c>
      <c r="G50" s="15"/>
      <c r="H50" t="s" s="10">
        <v>43</v>
      </c>
      <c r="I50" s="13">
        <v>3241</v>
      </c>
      <c r="J50" s="13"/>
      <c r="K50" s="13"/>
      <c r="L50" s="13">
        <f>I50*D50</f>
        <v>398643</v>
      </c>
      <c r="M50" s="15"/>
      <c r="N50" s="15"/>
      <c r="O50" s="13">
        <f>L50*E50</f>
        <v>398643</v>
      </c>
      <c r="P50" s="13">
        <v>959</v>
      </c>
      <c r="Q50" s="13"/>
      <c r="R50" s="13">
        <f>P50*E50</f>
        <v>959</v>
      </c>
      <c r="S50" s="13"/>
      <c r="T50" s="15"/>
      <c r="U50" s="15"/>
      <c r="V50" s="13">
        <v>3241</v>
      </c>
      <c r="W50" s="13">
        <v>65</v>
      </c>
      <c r="X50" s="13">
        <v>115</v>
      </c>
      <c r="Y50" s="13">
        <v>27</v>
      </c>
      <c r="Z50" s="13">
        <v>49.5</v>
      </c>
      <c r="AA50" s="13">
        <v>229.5</v>
      </c>
      <c r="AB50" s="15"/>
      <c r="AC50" s="11">
        <v>1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ht="20.35" customHeight="1">
      <c r="A51" t="s" s="8">
        <v>83</v>
      </c>
      <c r="B51" s="9">
        <v>2014</v>
      </c>
      <c r="C51" t="s" s="10">
        <v>100</v>
      </c>
      <c r="D51" s="11">
        <v>123</v>
      </c>
      <c r="E51" s="11">
        <v>1</v>
      </c>
      <c r="F51" t="s" s="10">
        <v>98</v>
      </c>
      <c r="G51" s="15"/>
      <c r="H51" t="s" s="10">
        <v>101</v>
      </c>
      <c r="I51" s="13">
        <v>9699</v>
      </c>
      <c r="J51" s="13"/>
      <c r="K51" s="13"/>
      <c r="L51" s="13">
        <f>I51*D51</f>
        <v>1192977</v>
      </c>
      <c r="M51" s="15"/>
      <c r="N51" s="15"/>
      <c r="O51" s="13">
        <f>L51*E51</f>
        <v>1192977</v>
      </c>
      <c r="P51" s="13">
        <v>3736</v>
      </c>
      <c r="Q51" s="13"/>
      <c r="R51" s="13">
        <f>P51*E51</f>
        <v>3736</v>
      </c>
      <c r="S51" s="13"/>
      <c r="T51" s="15"/>
      <c r="U51" s="15"/>
      <c r="V51" s="13">
        <v>9699</v>
      </c>
      <c r="W51" s="13">
        <v>65</v>
      </c>
      <c r="X51" s="13">
        <v>115</v>
      </c>
      <c r="Y51" s="13">
        <v>27</v>
      </c>
      <c r="Z51" s="13">
        <v>49.5</v>
      </c>
      <c r="AA51" s="13">
        <v>229.5</v>
      </c>
      <c r="AB51" s="15"/>
      <c r="AC51" s="11">
        <v>4</v>
      </c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ht="20.35" customHeight="1">
      <c r="A52" t="s" s="8">
        <v>86</v>
      </c>
      <c r="B52" s="9">
        <v>2014</v>
      </c>
      <c r="C52" t="s" s="10">
        <v>100</v>
      </c>
      <c r="D52" s="11">
        <v>123</v>
      </c>
      <c r="E52" s="11">
        <v>1</v>
      </c>
      <c r="F52" t="s" s="10">
        <v>98</v>
      </c>
      <c r="G52" s="15"/>
      <c r="H52" t="s" s="10">
        <v>101</v>
      </c>
      <c r="I52" s="13">
        <v>3241</v>
      </c>
      <c r="J52" s="13"/>
      <c r="K52" s="13"/>
      <c r="L52" s="13">
        <f>I52*D52</f>
        <v>398643</v>
      </c>
      <c r="M52" s="15"/>
      <c r="N52" s="15"/>
      <c r="O52" s="13">
        <f>L52*E52</f>
        <v>398643</v>
      </c>
      <c r="P52" s="13">
        <v>959</v>
      </c>
      <c r="Q52" s="13"/>
      <c r="R52" s="13">
        <f>P52*E52</f>
        <v>959</v>
      </c>
      <c r="S52" s="13"/>
      <c r="T52" s="15"/>
      <c r="U52" s="15"/>
      <c r="V52" s="13">
        <v>3241</v>
      </c>
      <c r="W52" s="13">
        <v>65</v>
      </c>
      <c r="X52" s="13">
        <v>115</v>
      </c>
      <c r="Y52" s="13">
        <v>27</v>
      </c>
      <c r="Z52" s="13">
        <v>49.5</v>
      </c>
      <c r="AA52" s="13">
        <v>229.5</v>
      </c>
      <c r="AB52" s="15"/>
      <c r="AC52" s="11">
        <v>1</v>
      </c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ht="20.35" customHeight="1">
      <c r="A53" t="s" s="8">
        <v>87</v>
      </c>
      <c r="B53" s="9">
        <v>2014</v>
      </c>
      <c r="C53" t="s" s="10">
        <v>84</v>
      </c>
      <c r="D53" s="11">
        <v>123</v>
      </c>
      <c r="E53" s="11">
        <v>4</v>
      </c>
      <c r="F53" t="s" s="10">
        <v>98</v>
      </c>
      <c r="G53" s="15"/>
      <c r="H53" t="s" s="10">
        <v>79</v>
      </c>
      <c r="I53" s="13">
        <v>3756</v>
      </c>
      <c r="J53" s="13"/>
      <c r="K53" s="13"/>
      <c r="L53" s="13">
        <f>I53*D53</f>
        <v>461988</v>
      </c>
      <c r="M53" s="15"/>
      <c r="N53" s="15"/>
      <c r="O53" s="13">
        <f>L53*E53</f>
        <v>1847952</v>
      </c>
      <c r="P53" s="13">
        <v>1291</v>
      </c>
      <c r="Q53" s="13"/>
      <c r="R53" s="13">
        <f>P53*E53</f>
        <v>5164</v>
      </c>
      <c r="S53" s="13"/>
      <c r="T53" s="15"/>
      <c r="U53" s="15"/>
      <c r="V53" s="13">
        <v>3756</v>
      </c>
      <c r="W53" s="13">
        <v>65</v>
      </c>
      <c r="X53" s="13">
        <v>115</v>
      </c>
      <c r="Y53" s="13">
        <v>27</v>
      </c>
      <c r="Z53" s="13">
        <v>49.5</v>
      </c>
      <c r="AA53" s="13">
        <v>229.5</v>
      </c>
      <c r="AB53" s="15"/>
      <c r="AC53" s="11">
        <v>4</v>
      </c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ht="20.35" customHeight="1">
      <c r="A54" t="s" s="8">
        <v>96</v>
      </c>
      <c r="B54" s="9">
        <v>2014</v>
      </c>
      <c r="C54" t="s" s="10">
        <v>84</v>
      </c>
      <c r="D54" s="11">
        <v>123</v>
      </c>
      <c r="E54" s="11">
        <v>1</v>
      </c>
      <c r="F54" t="s" s="10">
        <v>98</v>
      </c>
      <c r="G54" s="15"/>
      <c r="H54" t="s" s="10">
        <v>79</v>
      </c>
      <c r="I54" s="13">
        <v>3851</v>
      </c>
      <c r="J54" s="13"/>
      <c r="K54" s="13"/>
      <c r="L54" s="13">
        <f>I54*D54</f>
        <v>473673</v>
      </c>
      <c r="M54" s="15"/>
      <c r="N54" s="15"/>
      <c r="O54" s="13">
        <f>L54*E54</f>
        <v>473673</v>
      </c>
      <c r="P54" s="13">
        <v>1253</v>
      </c>
      <c r="Q54" s="13"/>
      <c r="R54" s="13">
        <f>P54*E54</f>
        <v>1253</v>
      </c>
      <c r="S54" s="13"/>
      <c r="T54" s="15"/>
      <c r="U54" s="15"/>
      <c r="V54" s="13">
        <v>3851</v>
      </c>
      <c r="W54" s="13">
        <v>65</v>
      </c>
      <c r="X54" s="13">
        <v>115</v>
      </c>
      <c r="Y54" s="13">
        <v>27</v>
      </c>
      <c r="Z54" s="13">
        <v>49.5</v>
      </c>
      <c r="AA54" s="13">
        <v>229.5</v>
      </c>
      <c r="AB54" s="15"/>
      <c r="AC54" s="11">
        <v>1</v>
      </c>
      <c r="AD54" s="15"/>
      <c r="AE54" s="15"/>
      <c r="AF54" s="15"/>
      <c r="AG54" s="15"/>
      <c r="AH54" s="15"/>
      <c r="AI54" s="15"/>
      <c r="AJ54" s="15"/>
      <c r="AK54" s="18">
        <v>40298</v>
      </c>
      <c r="AL54" t="s" s="10">
        <v>67</v>
      </c>
      <c r="AM54" t="s" s="10">
        <v>89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ht="70.6" customHeight="1">
      <c r="A55" t="s" s="17">
        <v>66</v>
      </c>
      <c r="B55" s="9">
        <v>2014</v>
      </c>
      <c r="C55" s="15"/>
      <c r="D55" s="15"/>
      <c r="E55" s="15"/>
      <c r="F55" s="15"/>
      <c r="G55" s="15"/>
      <c r="H55" s="15"/>
      <c r="I55" s="13"/>
      <c r="J55" s="13"/>
      <c r="K55" s="13"/>
      <c r="L55" s="13">
        <f>SUM(L45:L54)</f>
        <v>6484219</v>
      </c>
      <c r="M55" s="15"/>
      <c r="N55" s="15"/>
      <c r="O55" s="13">
        <f>SUM(O45:O54)</f>
        <v>11793535</v>
      </c>
      <c r="P55" s="13">
        <f>SUM(P45:P54)</f>
        <v>15252</v>
      </c>
      <c r="Q55" s="13"/>
      <c r="R55" s="13">
        <f>SUM(R45:R54)</f>
        <v>26324</v>
      </c>
      <c r="S55" s="13"/>
      <c r="T55" s="15"/>
      <c r="U55" s="15"/>
      <c r="V55" s="13"/>
      <c r="W55" s="13"/>
      <c r="X55" s="13"/>
      <c r="Y55" s="13"/>
      <c r="Z55" s="13"/>
      <c r="AA55" s="13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ht="20.35" customHeight="1">
      <c r="A56" t="s" s="8">
        <v>92</v>
      </c>
      <c r="B56" s="9">
        <v>2015</v>
      </c>
      <c r="C56" t="s" s="10">
        <v>102</v>
      </c>
      <c r="D56" s="11">
        <v>100</v>
      </c>
      <c r="E56" s="11">
        <v>4</v>
      </c>
      <c r="F56" t="s" s="10">
        <v>98</v>
      </c>
      <c r="G56" s="15"/>
      <c r="H56" t="s" s="10">
        <v>94</v>
      </c>
      <c r="I56" s="13">
        <v>5491</v>
      </c>
      <c r="J56" s="13"/>
      <c r="K56" s="13"/>
      <c r="L56" s="13">
        <f>I56*D56</f>
        <v>549100</v>
      </c>
      <c r="M56" s="15"/>
      <c r="N56" s="15"/>
      <c r="O56" s="13">
        <f>L56*E56</f>
        <v>2196400</v>
      </c>
      <c r="P56" s="13">
        <v>1198</v>
      </c>
      <c r="Q56" s="13"/>
      <c r="R56" s="13">
        <f>P56*E56</f>
        <v>4792</v>
      </c>
      <c r="S56" s="13"/>
      <c r="T56" s="15"/>
      <c r="U56" s="15"/>
      <c r="V56" s="13">
        <v>5491</v>
      </c>
      <c r="W56" s="13">
        <v>65</v>
      </c>
      <c r="X56" s="13">
        <v>115</v>
      </c>
      <c r="Y56" s="13">
        <v>27</v>
      </c>
      <c r="Z56" s="13">
        <v>49.5</v>
      </c>
      <c r="AA56" s="13">
        <v>229.5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2">
        <v>40617</v>
      </c>
      <c r="AL56" t="s" s="10">
        <v>67</v>
      </c>
      <c r="AM56" t="s" s="10">
        <v>89</v>
      </c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ht="20.35" customHeight="1">
      <c r="A57" t="s" s="8">
        <v>96</v>
      </c>
      <c r="B57" s="9">
        <v>2015</v>
      </c>
      <c r="C57" t="s" s="10">
        <v>102</v>
      </c>
      <c r="D57" s="11">
        <v>100</v>
      </c>
      <c r="E57" s="11">
        <v>1</v>
      </c>
      <c r="F57" t="s" s="10">
        <v>98</v>
      </c>
      <c r="G57" s="15"/>
      <c r="H57" t="s" s="10">
        <v>94</v>
      </c>
      <c r="I57" s="13">
        <v>3276</v>
      </c>
      <c r="J57" s="13"/>
      <c r="K57" s="13"/>
      <c r="L57" s="13">
        <f>I57*D57</f>
        <v>327600</v>
      </c>
      <c r="M57" s="15"/>
      <c r="N57" s="15"/>
      <c r="O57" s="13">
        <f>L57*E57</f>
        <v>327600</v>
      </c>
      <c r="P57" s="13">
        <v>1281</v>
      </c>
      <c r="Q57" s="13"/>
      <c r="R57" s="13">
        <f>P57*E57</f>
        <v>1281</v>
      </c>
      <c r="S57" s="13"/>
      <c r="T57" s="15"/>
      <c r="U57" s="15"/>
      <c r="V57" s="13">
        <v>3276</v>
      </c>
      <c r="W57" s="13">
        <v>65</v>
      </c>
      <c r="X57" s="13">
        <v>115</v>
      </c>
      <c r="Y57" s="13">
        <v>27</v>
      </c>
      <c r="Z57" s="13">
        <v>49.5</v>
      </c>
      <c r="AA57" s="13">
        <v>229.5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ht="20.35" customHeight="1">
      <c r="A58" t="s" s="8">
        <v>77</v>
      </c>
      <c r="B58" s="9">
        <v>2015</v>
      </c>
      <c r="C58" t="s" s="10">
        <v>69</v>
      </c>
      <c r="D58" s="11">
        <v>123</v>
      </c>
      <c r="E58" s="11">
        <v>2</v>
      </c>
      <c r="F58" t="s" s="10">
        <v>98</v>
      </c>
      <c r="G58" s="15"/>
      <c r="H58" t="s" s="10">
        <v>79</v>
      </c>
      <c r="I58" s="13">
        <v>9396</v>
      </c>
      <c r="J58" s="13"/>
      <c r="K58" s="13"/>
      <c r="L58" s="13">
        <f>I58*D58</f>
        <v>1155708</v>
      </c>
      <c r="M58" s="15"/>
      <c r="N58" s="15"/>
      <c r="O58" s="13">
        <f>L58*E58</f>
        <v>2311416</v>
      </c>
      <c r="P58" s="13">
        <v>1734</v>
      </c>
      <c r="Q58" s="13"/>
      <c r="R58" s="13">
        <f>P58*E58</f>
        <v>3468</v>
      </c>
      <c r="S58" s="13"/>
      <c r="T58" s="15"/>
      <c r="U58" s="15"/>
      <c r="V58" s="13">
        <v>9396</v>
      </c>
      <c r="W58" s="13">
        <v>65</v>
      </c>
      <c r="X58" s="13">
        <v>115</v>
      </c>
      <c r="Y58" s="13">
        <v>27</v>
      </c>
      <c r="Z58" s="13">
        <v>49.5</v>
      </c>
      <c r="AA58" s="13">
        <v>229.5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ht="20.35" customHeight="1">
      <c r="A59" t="s" s="8">
        <v>80</v>
      </c>
      <c r="B59" s="9">
        <v>2015</v>
      </c>
      <c r="C59" t="s" s="10">
        <v>69</v>
      </c>
      <c r="D59" s="11">
        <v>123</v>
      </c>
      <c r="E59" s="11">
        <v>1</v>
      </c>
      <c r="F59" t="s" s="10">
        <v>98</v>
      </c>
      <c r="G59" s="15"/>
      <c r="H59" t="s" s="10">
        <v>79</v>
      </c>
      <c r="I59" s="13">
        <v>3270</v>
      </c>
      <c r="J59" s="13"/>
      <c r="K59" s="13"/>
      <c r="L59" s="13">
        <f>I59*D59</f>
        <v>402210</v>
      </c>
      <c r="M59" s="15"/>
      <c r="N59" s="15"/>
      <c r="O59" s="13">
        <f>L59*E59</f>
        <v>402210</v>
      </c>
      <c r="P59" s="13">
        <v>968</v>
      </c>
      <c r="Q59" s="13"/>
      <c r="R59" s="13">
        <f>P59*E59</f>
        <v>968</v>
      </c>
      <c r="S59" s="13"/>
      <c r="T59" s="15"/>
      <c r="U59" s="15"/>
      <c r="V59" s="13">
        <v>3270</v>
      </c>
      <c r="W59" s="13">
        <v>65</v>
      </c>
      <c r="X59" s="13">
        <v>115</v>
      </c>
      <c r="Y59" s="13">
        <v>27</v>
      </c>
      <c r="Z59" s="13">
        <v>49.5</v>
      </c>
      <c r="AA59" s="13">
        <v>229.5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ht="20.35" customHeight="1">
      <c r="A60" t="s" s="8">
        <v>82</v>
      </c>
      <c r="B60" s="9">
        <v>2015</v>
      </c>
      <c r="C60" t="s" s="10">
        <v>103</v>
      </c>
      <c r="D60" s="11">
        <v>123</v>
      </c>
      <c r="E60" s="11">
        <v>2</v>
      </c>
      <c r="F60" t="s" s="10">
        <v>98</v>
      </c>
      <c r="G60" s="15"/>
      <c r="H60" t="s" s="10">
        <v>43</v>
      </c>
      <c r="I60" s="13">
        <v>9396</v>
      </c>
      <c r="J60" s="13"/>
      <c r="K60" s="13"/>
      <c r="L60" s="13">
        <f>I60*D60</f>
        <v>1155708</v>
      </c>
      <c r="M60" s="15"/>
      <c r="N60" s="15"/>
      <c r="O60" s="13">
        <f>L60*E60</f>
        <v>2311416</v>
      </c>
      <c r="P60" s="13">
        <v>1734</v>
      </c>
      <c r="Q60" s="13"/>
      <c r="R60" s="13">
        <f>P60*E60</f>
        <v>3468</v>
      </c>
      <c r="S60" s="13"/>
      <c r="T60" s="15"/>
      <c r="U60" s="15"/>
      <c r="V60" s="13">
        <v>9312</v>
      </c>
      <c r="W60" s="13">
        <v>65</v>
      </c>
      <c r="X60" s="13">
        <v>115</v>
      </c>
      <c r="Y60" s="13">
        <v>27</v>
      </c>
      <c r="Z60" s="13">
        <v>49.5</v>
      </c>
      <c r="AA60" s="13">
        <v>229.5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ht="20.35" customHeight="1">
      <c r="A61" t="s" s="8">
        <v>80</v>
      </c>
      <c r="B61" s="9">
        <v>2015</v>
      </c>
      <c r="C61" t="s" s="10">
        <v>103</v>
      </c>
      <c r="D61" s="11">
        <v>123</v>
      </c>
      <c r="E61" s="11">
        <v>1</v>
      </c>
      <c r="F61" t="s" s="10">
        <v>98</v>
      </c>
      <c r="G61" s="15"/>
      <c r="H61" t="s" s="10">
        <v>43</v>
      </c>
      <c r="I61" s="13">
        <v>3270</v>
      </c>
      <c r="J61" s="13"/>
      <c r="K61" s="13"/>
      <c r="L61" s="13">
        <f>I61*D61</f>
        <v>402210</v>
      </c>
      <c r="M61" s="15"/>
      <c r="N61" s="15"/>
      <c r="O61" s="13">
        <f>L61*E61</f>
        <v>402210</v>
      </c>
      <c r="P61" s="13">
        <v>968</v>
      </c>
      <c r="Q61" s="13"/>
      <c r="R61" s="13">
        <f>P61*E61</f>
        <v>968</v>
      </c>
      <c r="S61" s="13"/>
      <c r="T61" s="15"/>
      <c r="U61" s="15"/>
      <c r="V61" s="13">
        <v>3241</v>
      </c>
      <c r="W61" s="13">
        <v>65</v>
      </c>
      <c r="X61" s="13">
        <v>115</v>
      </c>
      <c r="Y61" s="13">
        <v>27</v>
      </c>
      <c r="Z61" s="13">
        <v>49.5</v>
      </c>
      <c r="AA61" s="13">
        <v>229.5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ht="20.35" customHeight="1">
      <c r="A62" t="s" s="8">
        <v>83</v>
      </c>
      <c r="B62" s="9">
        <v>2015</v>
      </c>
      <c r="C62" t="s" s="10">
        <v>100</v>
      </c>
      <c r="D62" s="11">
        <v>123</v>
      </c>
      <c r="E62" s="11">
        <v>1</v>
      </c>
      <c r="F62" t="s" s="10">
        <v>98</v>
      </c>
      <c r="G62" s="15"/>
      <c r="H62" t="s" s="10">
        <v>101</v>
      </c>
      <c r="I62" s="13">
        <v>9786</v>
      </c>
      <c r="J62" s="13"/>
      <c r="K62" s="13"/>
      <c r="L62" s="13">
        <f>I62*D62</f>
        <v>1203678</v>
      </c>
      <c r="M62" s="15"/>
      <c r="N62" s="15"/>
      <c r="O62" s="13">
        <f>L62*E62</f>
        <v>1203678</v>
      </c>
      <c r="P62" s="13">
        <v>3770</v>
      </c>
      <c r="Q62" s="13"/>
      <c r="R62" s="13">
        <f>P62*E62</f>
        <v>3770</v>
      </c>
      <c r="S62" s="13"/>
      <c r="T62" s="15"/>
      <c r="U62" s="15"/>
      <c r="V62" s="13">
        <v>9786</v>
      </c>
      <c r="W62" s="13">
        <v>65</v>
      </c>
      <c r="X62" s="13">
        <v>115</v>
      </c>
      <c r="Y62" s="13">
        <v>27</v>
      </c>
      <c r="Z62" s="13">
        <v>49.5</v>
      </c>
      <c r="AA62" s="13">
        <v>229.5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ht="20.35" customHeight="1">
      <c r="A63" t="s" s="8">
        <v>86</v>
      </c>
      <c r="B63" s="9">
        <v>2015</v>
      </c>
      <c r="C63" t="s" s="10">
        <v>100</v>
      </c>
      <c r="D63" s="11">
        <v>123</v>
      </c>
      <c r="E63" s="11">
        <v>1</v>
      </c>
      <c r="F63" t="s" s="10">
        <v>98</v>
      </c>
      <c r="G63" s="15"/>
      <c r="H63" t="s" s="10">
        <v>101</v>
      </c>
      <c r="I63" s="13">
        <v>3270</v>
      </c>
      <c r="J63" s="13"/>
      <c r="K63" s="13"/>
      <c r="L63" s="13">
        <f>I63*D63</f>
        <v>402210</v>
      </c>
      <c r="M63" s="15"/>
      <c r="N63" s="15"/>
      <c r="O63" s="13">
        <f>L63*E63</f>
        <v>402210</v>
      </c>
      <c r="P63" s="13">
        <v>968</v>
      </c>
      <c r="Q63" s="13"/>
      <c r="R63" s="13">
        <f>P63*E63</f>
        <v>968</v>
      </c>
      <c r="S63" s="13"/>
      <c r="T63" s="15"/>
      <c r="U63" s="15"/>
      <c r="V63" s="13">
        <v>3270</v>
      </c>
      <c r="W63" s="13">
        <v>65</v>
      </c>
      <c r="X63" s="13">
        <v>115</v>
      </c>
      <c r="Y63" s="13">
        <v>27</v>
      </c>
      <c r="Z63" s="13">
        <v>49.5</v>
      </c>
      <c r="AA63" s="13">
        <v>229.5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ht="20.35" customHeight="1">
      <c r="A64" t="s" s="8">
        <v>87</v>
      </c>
      <c r="B64" s="9">
        <v>2015</v>
      </c>
      <c r="C64" t="s" s="10">
        <v>60</v>
      </c>
      <c r="D64" s="11">
        <v>123</v>
      </c>
      <c r="E64" s="11">
        <v>4</v>
      </c>
      <c r="F64" t="s" s="10">
        <v>98</v>
      </c>
      <c r="G64" s="15"/>
      <c r="H64" t="s" s="10">
        <v>55</v>
      </c>
      <c r="I64" s="13">
        <v>3790</v>
      </c>
      <c r="J64" s="13"/>
      <c r="K64" s="13"/>
      <c r="L64" s="13">
        <f>I64*D64</f>
        <v>466170</v>
      </c>
      <c r="M64" s="15"/>
      <c r="N64" s="15"/>
      <c r="O64" s="13">
        <f>L64*E64</f>
        <v>1864680</v>
      </c>
      <c r="P64" s="13">
        <v>1304</v>
      </c>
      <c r="Q64" s="13"/>
      <c r="R64" s="13">
        <f>P64*E64</f>
        <v>5216</v>
      </c>
      <c r="S64" s="13"/>
      <c r="T64" s="15"/>
      <c r="U64" s="15"/>
      <c r="V64" s="13">
        <v>3790</v>
      </c>
      <c r="W64" s="13">
        <v>65</v>
      </c>
      <c r="X64" s="13">
        <v>115</v>
      </c>
      <c r="Y64" s="13">
        <v>27</v>
      </c>
      <c r="Z64" s="13">
        <v>49.5</v>
      </c>
      <c r="AA64" s="13">
        <v>229.5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2">
        <v>40617</v>
      </c>
      <c r="AL64" t="s" s="10">
        <v>67</v>
      </c>
      <c r="AM64" t="s" s="10">
        <v>89</v>
      </c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ht="20.35" customHeight="1">
      <c r="A65" t="s" s="8">
        <v>96</v>
      </c>
      <c r="B65" s="9">
        <v>2015</v>
      </c>
      <c r="C65" t="s" s="10">
        <v>60</v>
      </c>
      <c r="D65" s="11">
        <v>123</v>
      </c>
      <c r="E65" s="11">
        <v>1</v>
      </c>
      <c r="F65" t="s" s="10">
        <v>98</v>
      </c>
      <c r="G65" s="15"/>
      <c r="H65" t="s" s="10">
        <v>55</v>
      </c>
      <c r="I65" s="13">
        <v>3886</v>
      </c>
      <c r="J65" s="13"/>
      <c r="K65" s="13"/>
      <c r="L65" s="13">
        <f>I65*D65</f>
        <v>477978</v>
      </c>
      <c r="M65" s="15"/>
      <c r="N65" s="15"/>
      <c r="O65" s="13">
        <f>L65*E65</f>
        <v>477978</v>
      </c>
      <c r="P65" s="13">
        <v>1264</v>
      </c>
      <c r="Q65" s="13"/>
      <c r="R65" s="13">
        <f>P65*E65</f>
        <v>1264</v>
      </c>
      <c r="S65" s="13"/>
      <c r="T65" s="15"/>
      <c r="U65" s="15"/>
      <c r="V65" s="13">
        <v>3886</v>
      </c>
      <c r="W65" s="13">
        <v>65</v>
      </c>
      <c r="X65" s="13">
        <v>115</v>
      </c>
      <c r="Y65" s="13">
        <v>27</v>
      </c>
      <c r="Z65" s="13">
        <v>49.5</v>
      </c>
      <c r="AA65" s="13">
        <v>229.5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ht="68.35" customHeight="1">
      <c r="A66" t="s" s="17">
        <v>70</v>
      </c>
      <c r="B66" s="9">
        <v>2015</v>
      </c>
      <c r="C66" s="15"/>
      <c r="D66" s="15"/>
      <c r="E66" s="15"/>
      <c r="F66" s="15"/>
      <c r="G66" s="15"/>
      <c r="H66" s="15"/>
      <c r="I66" s="13"/>
      <c r="J66" s="13"/>
      <c r="K66" s="13"/>
      <c r="L66" s="13">
        <f>SUM(L56:L65)</f>
        <v>6542572</v>
      </c>
      <c r="M66" s="15"/>
      <c r="N66" s="15"/>
      <c r="O66" s="13">
        <f>SUM(O56:O65)</f>
        <v>11899798</v>
      </c>
      <c r="P66" s="13">
        <f>SUM(P56:P65)</f>
        <v>15189</v>
      </c>
      <c r="Q66" s="13"/>
      <c r="R66" s="13">
        <f>SUM(R56:R65)</f>
        <v>26163</v>
      </c>
      <c r="S66" s="13"/>
      <c r="T66" s="15"/>
      <c r="U66" s="15"/>
      <c r="V66" s="13"/>
      <c r="W66" s="13"/>
      <c r="X66" s="13"/>
      <c r="Y66" s="13"/>
      <c r="Z66" s="13"/>
      <c r="AA66" s="13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ht="20.35" customHeight="1">
      <c r="A67" t="s" s="8">
        <v>92</v>
      </c>
      <c r="B67" s="9">
        <v>2016</v>
      </c>
      <c r="C67" t="s" s="10">
        <v>104</v>
      </c>
      <c r="D67" s="11">
        <v>100</v>
      </c>
      <c r="E67" s="11">
        <v>4</v>
      </c>
      <c r="F67" t="s" s="10">
        <v>98</v>
      </c>
      <c r="G67" s="15"/>
      <c r="H67" t="s" s="10">
        <v>79</v>
      </c>
      <c r="I67" s="13">
        <v>5595</v>
      </c>
      <c r="J67" s="13"/>
      <c r="K67" s="13"/>
      <c r="L67" s="13">
        <f>I67*D67</f>
        <v>559500</v>
      </c>
      <c r="M67" s="15"/>
      <c r="N67" s="15"/>
      <c r="O67" s="13">
        <f>L67*E67</f>
        <v>2238000</v>
      </c>
      <c r="P67" s="13">
        <v>1221</v>
      </c>
      <c r="Q67" s="13"/>
      <c r="R67" s="13">
        <f>P67*E67</f>
        <v>4884</v>
      </c>
      <c r="S67" s="13"/>
      <c r="T67" s="15"/>
      <c r="U67" s="15"/>
      <c r="V67" s="13">
        <v>5595</v>
      </c>
      <c r="W67" s="13">
        <v>65</v>
      </c>
      <c r="X67" s="13">
        <v>115</v>
      </c>
      <c r="Y67" s="13">
        <v>27</v>
      </c>
      <c r="Z67" s="13">
        <v>49.5</v>
      </c>
      <c r="AA67" s="13">
        <v>229.5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2">
        <v>40982</v>
      </c>
      <c r="AL67" t="s" s="10">
        <v>72</v>
      </c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ht="20.35" customHeight="1">
      <c r="A68" t="s" s="8">
        <v>96</v>
      </c>
      <c r="B68" s="9">
        <v>2016</v>
      </c>
      <c r="C68" t="s" s="10">
        <v>104</v>
      </c>
      <c r="D68" s="11">
        <v>100</v>
      </c>
      <c r="E68" s="11">
        <v>1</v>
      </c>
      <c r="F68" t="s" s="10">
        <v>98</v>
      </c>
      <c r="G68" s="15"/>
      <c r="H68" t="s" s="10">
        <v>79</v>
      </c>
      <c r="I68" s="13">
        <v>3338</v>
      </c>
      <c r="J68" s="13"/>
      <c r="K68" s="13"/>
      <c r="L68" s="13">
        <f>I68*D68</f>
        <v>333800</v>
      </c>
      <c r="M68" s="15"/>
      <c r="N68" s="15"/>
      <c r="O68" s="13">
        <f>L68*E68</f>
        <v>333800</v>
      </c>
      <c r="P68" s="13">
        <v>1305</v>
      </c>
      <c r="Q68" s="13"/>
      <c r="R68" s="13">
        <f>P68*E68</f>
        <v>1305</v>
      </c>
      <c r="S68" s="13"/>
      <c r="T68" s="15"/>
      <c r="U68" s="15"/>
      <c r="V68" s="13">
        <v>3338</v>
      </c>
      <c r="W68" s="13">
        <v>65</v>
      </c>
      <c r="X68" s="13">
        <v>115</v>
      </c>
      <c r="Y68" s="13">
        <v>27</v>
      </c>
      <c r="Z68" s="13">
        <v>49.5</v>
      </c>
      <c r="AA68" s="13">
        <v>229.5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2">
        <v>40965</v>
      </c>
      <c r="AL68" s="15"/>
      <c r="AM68" t="s" s="10">
        <v>105</v>
      </c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ht="20.35" customHeight="1">
      <c r="A69" t="s" s="8">
        <v>77</v>
      </c>
      <c r="B69" s="9">
        <v>2016</v>
      </c>
      <c r="C69" t="s" s="10">
        <v>106</v>
      </c>
      <c r="D69" s="11">
        <v>123</v>
      </c>
      <c r="E69" s="11">
        <v>2</v>
      </c>
      <c r="F69" t="s" s="10">
        <v>98</v>
      </c>
      <c r="G69" s="15"/>
      <c r="H69" t="s" s="10">
        <v>79</v>
      </c>
      <c r="I69" s="13">
        <v>9396</v>
      </c>
      <c r="J69" s="13"/>
      <c r="K69" s="13"/>
      <c r="L69" s="13">
        <f>I69*D69</f>
        <v>1155708</v>
      </c>
      <c r="M69" s="15"/>
      <c r="N69" s="15"/>
      <c r="O69" s="13">
        <f>L69*E69</f>
        <v>2311416</v>
      </c>
      <c r="P69" s="13">
        <v>1774</v>
      </c>
      <c r="Q69" s="13"/>
      <c r="R69" s="13">
        <f>P69*E69</f>
        <v>3548</v>
      </c>
      <c r="S69" s="13"/>
      <c r="T69" s="15"/>
      <c r="U69" s="15"/>
      <c r="V69" s="13">
        <v>9396</v>
      </c>
      <c r="W69" s="13">
        <v>65</v>
      </c>
      <c r="X69" s="13">
        <v>115</v>
      </c>
      <c r="Y69" s="13">
        <v>27</v>
      </c>
      <c r="Z69" s="13">
        <v>49.5</v>
      </c>
      <c r="AA69" s="13">
        <v>229.5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ht="20.35" customHeight="1">
      <c r="A70" t="s" s="8">
        <v>80</v>
      </c>
      <c r="B70" s="9">
        <v>2016</v>
      </c>
      <c r="C70" t="s" s="10">
        <v>106</v>
      </c>
      <c r="D70" s="11">
        <v>123</v>
      </c>
      <c r="E70" s="11">
        <v>1</v>
      </c>
      <c r="F70" t="s" s="10">
        <v>98</v>
      </c>
      <c r="G70" s="15"/>
      <c r="H70" t="s" s="10">
        <v>79</v>
      </c>
      <c r="I70" s="13">
        <v>3270</v>
      </c>
      <c r="J70" s="13"/>
      <c r="K70" s="13"/>
      <c r="L70" s="13">
        <f>I70*D70</f>
        <v>402210</v>
      </c>
      <c r="M70" s="15"/>
      <c r="N70" s="15"/>
      <c r="O70" s="13">
        <f>L70*E70</f>
        <v>402210</v>
      </c>
      <c r="P70" s="13">
        <v>990</v>
      </c>
      <c r="Q70" s="13"/>
      <c r="R70" s="13">
        <f>P70*E70</f>
        <v>990</v>
      </c>
      <c r="S70" s="13"/>
      <c r="T70" s="15"/>
      <c r="U70" s="15"/>
      <c r="V70" s="13">
        <v>3270</v>
      </c>
      <c r="W70" s="13">
        <v>65</v>
      </c>
      <c r="X70" s="13">
        <v>115</v>
      </c>
      <c r="Y70" s="13">
        <v>27</v>
      </c>
      <c r="Z70" s="13">
        <v>49.5</v>
      </c>
      <c r="AA70" s="13">
        <v>229.5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ht="20.35" customHeight="1">
      <c r="A71" t="s" s="8">
        <v>82</v>
      </c>
      <c r="B71" s="9">
        <v>2016</v>
      </c>
      <c r="C71" t="s" s="10">
        <v>107</v>
      </c>
      <c r="D71" s="11">
        <v>123</v>
      </c>
      <c r="E71" s="11">
        <v>2</v>
      </c>
      <c r="F71" t="s" s="10">
        <v>98</v>
      </c>
      <c r="G71" s="15"/>
      <c r="H71" t="s" s="10">
        <v>55</v>
      </c>
      <c r="I71" s="13">
        <v>9396</v>
      </c>
      <c r="J71" s="13"/>
      <c r="K71" s="13"/>
      <c r="L71" s="13">
        <f>I71*D71</f>
        <v>1155708</v>
      </c>
      <c r="M71" s="15"/>
      <c r="N71" s="15"/>
      <c r="O71" s="13">
        <f>L71*E71</f>
        <v>2311416</v>
      </c>
      <c r="P71" s="13">
        <v>1774</v>
      </c>
      <c r="Q71" s="13"/>
      <c r="R71" s="13">
        <f>P71*E71</f>
        <v>3548</v>
      </c>
      <c r="S71" s="13"/>
      <c r="T71" s="15"/>
      <c r="U71" s="15"/>
      <c r="V71" s="13">
        <v>9312</v>
      </c>
      <c r="W71" s="13">
        <v>65</v>
      </c>
      <c r="X71" s="13">
        <v>115</v>
      </c>
      <c r="Y71" s="13">
        <v>27</v>
      </c>
      <c r="Z71" s="13">
        <v>49.5</v>
      </c>
      <c r="AA71" s="13">
        <v>229.5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ht="20.35" customHeight="1">
      <c r="A72" t="s" s="8">
        <v>80</v>
      </c>
      <c r="B72" s="9">
        <v>2016</v>
      </c>
      <c r="C72" t="s" s="10">
        <v>107</v>
      </c>
      <c r="D72" s="11">
        <v>123</v>
      </c>
      <c r="E72" s="11">
        <v>1</v>
      </c>
      <c r="F72" t="s" s="10">
        <v>98</v>
      </c>
      <c r="G72" s="15"/>
      <c r="H72" t="s" s="10">
        <v>55</v>
      </c>
      <c r="I72" s="13">
        <v>3270</v>
      </c>
      <c r="J72" s="13"/>
      <c r="K72" s="13"/>
      <c r="L72" s="13">
        <f>I72*D72</f>
        <v>402210</v>
      </c>
      <c r="M72" s="15"/>
      <c r="N72" s="15"/>
      <c r="O72" s="13">
        <f>L72*E72</f>
        <v>402210</v>
      </c>
      <c r="P72" s="13">
        <v>990</v>
      </c>
      <c r="Q72" s="13"/>
      <c r="R72" s="13">
        <f>P72*E72</f>
        <v>990</v>
      </c>
      <c r="S72" s="13"/>
      <c r="T72" s="15"/>
      <c r="U72" s="15"/>
      <c r="V72" s="13">
        <v>3241</v>
      </c>
      <c r="W72" s="13">
        <v>65</v>
      </c>
      <c r="X72" s="13">
        <v>115</v>
      </c>
      <c r="Y72" s="13">
        <v>27</v>
      </c>
      <c r="Z72" s="13">
        <v>49.5</v>
      </c>
      <c r="AA72" s="13">
        <v>229.5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ht="20.35" customHeight="1">
      <c r="A73" t="s" s="8">
        <v>83</v>
      </c>
      <c r="B73" s="9">
        <v>2016</v>
      </c>
      <c r="C73" t="s" s="10">
        <v>108</v>
      </c>
      <c r="D73" s="11">
        <v>123</v>
      </c>
      <c r="E73" s="11">
        <v>1</v>
      </c>
      <c r="F73" t="s" s="10">
        <v>98</v>
      </c>
      <c r="G73" s="15"/>
      <c r="H73" t="s" s="10">
        <v>109</v>
      </c>
      <c r="I73" s="13">
        <v>10011</v>
      </c>
      <c r="J73" s="13"/>
      <c r="K73" s="13"/>
      <c r="L73" s="13">
        <f>I73*D73</f>
        <v>1231353</v>
      </c>
      <c r="M73" s="15"/>
      <c r="N73" s="15"/>
      <c r="O73" s="13">
        <f>L73*E73</f>
        <v>1231353</v>
      </c>
      <c r="P73" s="13">
        <v>3857</v>
      </c>
      <c r="Q73" s="13"/>
      <c r="R73" s="13">
        <f>P73*E73</f>
        <v>3857</v>
      </c>
      <c r="S73" s="13"/>
      <c r="T73" s="15"/>
      <c r="U73" s="15"/>
      <c r="V73" s="13">
        <v>10011</v>
      </c>
      <c r="W73" s="13">
        <v>65</v>
      </c>
      <c r="X73" s="13">
        <v>115</v>
      </c>
      <c r="Y73" s="13">
        <v>27</v>
      </c>
      <c r="Z73" s="13">
        <v>49.5</v>
      </c>
      <c r="AA73" s="13">
        <v>229.5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ht="20.35" customHeight="1">
      <c r="A74" t="s" s="8">
        <v>86</v>
      </c>
      <c r="B74" s="9">
        <v>2016</v>
      </c>
      <c r="C74" t="s" s="10">
        <v>108</v>
      </c>
      <c r="D74" s="11">
        <v>123</v>
      </c>
      <c r="E74" s="11">
        <v>1</v>
      </c>
      <c r="F74" t="s" s="10">
        <v>98</v>
      </c>
      <c r="G74" s="15"/>
      <c r="H74" t="s" s="10">
        <v>109</v>
      </c>
      <c r="I74" s="13">
        <v>3345</v>
      </c>
      <c r="J74" s="13"/>
      <c r="K74" s="13"/>
      <c r="L74" s="13">
        <f>I74*D74</f>
        <v>411435</v>
      </c>
      <c r="M74" s="15"/>
      <c r="N74" s="15"/>
      <c r="O74" s="13">
        <f>L74*E74</f>
        <v>411435</v>
      </c>
      <c r="P74" s="13">
        <v>990</v>
      </c>
      <c r="Q74" s="13"/>
      <c r="R74" s="13">
        <f>P74*E74</f>
        <v>990</v>
      </c>
      <c r="S74" s="13"/>
      <c r="T74" s="15"/>
      <c r="U74" s="15"/>
      <c r="V74" s="13">
        <v>3345</v>
      </c>
      <c r="W74" s="13">
        <v>65</v>
      </c>
      <c r="X74" s="13">
        <v>115</v>
      </c>
      <c r="Y74" s="13">
        <v>27</v>
      </c>
      <c r="Z74" s="13">
        <v>49.5</v>
      </c>
      <c r="AA74" s="13">
        <v>229.5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ht="20.35" customHeight="1">
      <c r="A75" t="s" s="8">
        <v>87</v>
      </c>
      <c r="B75" s="9">
        <v>2016</v>
      </c>
      <c r="C75" t="s" s="10">
        <v>107</v>
      </c>
      <c r="D75" s="11">
        <v>123</v>
      </c>
      <c r="E75" s="11">
        <v>4</v>
      </c>
      <c r="F75" t="s" s="10">
        <v>98</v>
      </c>
      <c r="G75" s="15"/>
      <c r="H75" t="s" s="10">
        <v>57</v>
      </c>
      <c r="I75" s="13">
        <v>3877</v>
      </c>
      <c r="J75" s="13"/>
      <c r="K75" s="13"/>
      <c r="L75" s="13">
        <f>I75*D75</f>
        <v>476871</v>
      </c>
      <c r="M75" s="15"/>
      <c r="N75" s="15"/>
      <c r="O75" s="13">
        <f>L75*E75</f>
        <v>1907484</v>
      </c>
      <c r="P75" s="13">
        <v>1334</v>
      </c>
      <c r="Q75" s="13"/>
      <c r="R75" s="13">
        <f>P75*E75</f>
        <v>5336</v>
      </c>
      <c r="S75" s="13"/>
      <c r="T75" s="15"/>
      <c r="U75" s="15"/>
      <c r="V75" s="13">
        <v>3877</v>
      </c>
      <c r="W75" s="13">
        <v>65</v>
      </c>
      <c r="X75" s="13">
        <v>115</v>
      </c>
      <c r="Y75" s="13">
        <v>27</v>
      </c>
      <c r="Z75" s="13">
        <v>49.5</v>
      </c>
      <c r="AA75" s="13">
        <v>229.5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2">
        <v>40982</v>
      </c>
      <c r="AL75" t="s" s="10">
        <v>72</v>
      </c>
      <c r="AM75" t="s" s="10">
        <v>110</v>
      </c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ht="20.35" customHeight="1">
      <c r="A76" t="s" s="8">
        <v>96</v>
      </c>
      <c r="B76" s="9">
        <v>2016</v>
      </c>
      <c r="C76" t="s" s="10">
        <v>107</v>
      </c>
      <c r="D76" s="11">
        <v>123</v>
      </c>
      <c r="E76" s="11">
        <v>1</v>
      </c>
      <c r="F76" t="s" s="10">
        <v>98</v>
      </c>
      <c r="G76" s="15"/>
      <c r="H76" t="s" s="10">
        <v>57</v>
      </c>
      <c r="I76" s="13">
        <v>3975</v>
      </c>
      <c r="J76" s="13"/>
      <c r="K76" s="13"/>
      <c r="L76" s="13">
        <f>I76*D76</f>
        <v>488925</v>
      </c>
      <c r="M76" s="15"/>
      <c r="N76" s="15"/>
      <c r="O76" s="13">
        <f>L76*E76</f>
        <v>488925</v>
      </c>
      <c r="P76" s="13">
        <v>1293</v>
      </c>
      <c r="Q76" s="13"/>
      <c r="R76" s="13">
        <f>P76*E76</f>
        <v>1293</v>
      </c>
      <c r="S76" s="13"/>
      <c r="T76" s="15"/>
      <c r="U76" s="15"/>
      <c r="V76" s="13">
        <v>3975</v>
      </c>
      <c r="W76" s="13">
        <v>65</v>
      </c>
      <c r="X76" s="13">
        <v>115</v>
      </c>
      <c r="Y76" s="13">
        <v>27</v>
      </c>
      <c r="Z76" s="13">
        <v>49.5</v>
      </c>
      <c r="AA76" s="13">
        <v>229.5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ht="68.35" customHeight="1">
      <c r="A77" t="s" s="17">
        <v>75</v>
      </c>
      <c r="B77" s="9">
        <v>2016</v>
      </c>
      <c r="C77" s="15"/>
      <c r="D77" s="15"/>
      <c r="E77" s="15"/>
      <c r="F77" s="15"/>
      <c r="G77" s="15"/>
      <c r="H77" s="15"/>
      <c r="I77" s="13"/>
      <c r="J77" s="13"/>
      <c r="K77" s="13"/>
      <c r="L77" s="13">
        <f>SUM(L67:L76)</f>
        <v>6617720</v>
      </c>
      <c r="M77" s="15"/>
      <c r="N77" s="15"/>
      <c r="O77" s="13">
        <f>SUM(O67:O76)</f>
        <v>12038249</v>
      </c>
      <c r="P77" s="13">
        <f>SUM(P67:P76)</f>
        <v>15528</v>
      </c>
      <c r="Q77" s="13"/>
      <c r="R77" s="13">
        <f>SUM(R67:R76)</f>
        <v>26741</v>
      </c>
      <c r="S77" s="13"/>
      <c r="T77" s="15"/>
      <c r="U77" s="15"/>
      <c r="V77" s="13"/>
      <c r="W77" s="13"/>
      <c r="X77" s="13"/>
      <c r="Y77" s="13"/>
      <c r="Z77" s="13"/>
      <c r="AA77" s="13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ht="20.35" customHeight="1">
      <c r="A78" t="s" s="31">
        <v>111</v>
      </c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ht="44.35" customHeight="1">
      <c r="A79" t="s" s="8">
        <v>112</v>
      </c>
      <c r="B79" s="9">
        <v>2007</v>
      </c>
      <c r="C79" t="s" s="10">
        <v>113</v>
      </c>
      <c r="D79" s="11">
        <v>90</v>
      </c>
      <c r="E79" s="11">
        <v>1</v>
      </c>
      <c r="F79" t="s" s="10">
        <v>114</v>
      </c>
      <c r="G79" s="15"/>
      <c r="H79" t="s" s="10">
        <v>115</v>
      </c>
      <c r="I79" s="16">
        <f>L79/D79</f>
        <v>6025</v>
      </c>
      <c r="J79" s="34">
        <v>45</v>
      </c>
      <c r="K79" s="13">
        <v>12050</v>
      </c>
      <c r="L79" s="13">
        <f>K79*J79</f>
        <v>542250</v>
      </c>
      <c r="M79" s="13">
        <f>O79/D79</f>
        <v>8675</v>
      </c>
      <c r="N79" t="s" s="10">
        <v>116</v>
      </c>
      <c r="O79" s="13">
        <f>P79*J79</f>
        <v>780750</v>
      </c>
      <c r="P79" s="13">
        <v>17350</v>
      </c>
      <c r="Q79" t="s" s="10">
        <v>117</v>
      </c>
      <c r="R79" s="15"/>
      <c r="S79" s="13"/>
      <c r="T79" s="15"/>
      <c r="U79" s="13">
        <v>12267</v>
      </c>
      <c r="V79" t="s" s="10">
        <v>44</v>
      </c>
      <c r="W79" s="13">
        <v>60</v>
      </c>
      <c r="X79" s="13">
        <v>85</v>
      </c>
      <c r="Y79" s="15"/>
      <c r="Z79" s="13">
        <v>45</v>
      </c>
      <c r="AA79" s="15"/>
      <c r="AB79" s="15"/>
      <c r="AC79" s="15"/>
      <c r="AD79" s="15"/>
      <c r="AE79" s="13"/>
      <c r="AF79" s="13">
        <v>4900</v>
      </c>
      <c r="AG79" s="11">
        <v>45</v>
      </c>
      <c r="AH79" t="s" s="10">
        <v>118</v>
      </c>
      <c r="AI79" s="16">
        <v>500</v>
      </c>
      <c r="AJ79" s="15"/>
      <c r="AK79" s="12">
        <v>37711</v>
      </c>
      <c r="AL79" t="s" s="10">
        <v>45</v>
      </c>
      <c r="AM79" t="s" s="10">
        <v>119</v>
      </c>
      <c r="AN79" s="12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ht="44.35" customHeight="1">
      <c r="A80" t="s" s="8">
        <v>120</v>
      </c>
      <c r="B80" s="9">
        <v>2007</v>
      </c>
      <c r="C80" t="s" s="10">
        <v>113</v>
      </c>
      <c r="D80" s="11">
        <v>90</v>
      </c>
      <c r="E80" s="11">
        <v>1</v>
      </c>
      <c r="F80" t="s" s="10">
        <v>114</v>
      </c>
      <c r="G80" s="15"/>
      <c r="H80" t="s" s="10">
        <v>115</v>
      </c>
      <c r="I80" s="16">
        <f>L80/D80</f>
        <v>6025</v>
      </c>
      <c r="J80" s="34">
        <v>45</v>
      </c>
      <c r="K80" s="13">
        <v>12050</v>
      </c>
      <c r="L80" s="13">
        <f>K80*J80</f>
        <v>542250</v>
      </c>
      <c r="M80" s="13">
        <f>O80/D80</f>
        <v>8675</v>
      </c>
      <c r="N80" t="s" s="10">
        <v>116</v>
      </c>
      <c r="O80" s="13">
        <f>P80*J80</f>
        <v>780750</v>
      </c>
      <c r="P80" s="13">
        <v>17350</v>
      </c>
      <c r="Q80" t="s" s="10">
        <v>117</v>
      </c>
      <c r="R80" s="15"/>
      <c r="S80" s="13"/>
      <c r="T80" s="15"/>
      <c r="U80" s="13">
        <v>12267</v>
      </c>
      <c r="V80" t="s" s="10">
        <v>44</v>
      </c>
      <c r="W80" s="13">
        <v>60</v>
      </c>
      <c r="X80" s="13">
        <v>85</v>
      </c>
      <c r="Y80" s="15"/>
      <c r="Z80" s="13">
        <v>45</v>
      </c>
      <c r="AA80" s="15"/>
      <c r="AB80" s="15"/>
      <c r="AC80" s="15"/>
      <c r="AD80" s="15"/>
      <c r="AE80" s="13"/>
      <c r="AF80" s="13">
        <v>4900</v>
      </c>
      <c r="AG80" s="11">
        <v>45</v>
      </c>
      <c r="AH80" t="s" s="10">
        <v>118</v>
      </c>
      <c r="AI80" s="16">
        <v>500</v>
      </c>
      <c r="AJ80" s="15"/>
      <c r="AK80" s="15"/>
      <c r="AL80" t="s" s="10">
        <v>45</v>
      </c>
      <c r="AM80" t="s" s="10">
        <v>119</v>
      </c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ht="44.35" customHeight="1">
      <c r="A81" t="s" s="35">
        <v>121</v>
      </c>
      <c r="B81" s="36">
        <v>2007</v>
      </c>
      <c r="C81" s="37"/>
      <c r="D81" s="38">
        <v>90</v>
      </c>
      <c r="E81" s="38">
        <v>2</v>
      </c>
      <c r="F81" s="37"/>
      <c r="G81" s="37"/>
      <c r="H81" s="37"/>
      <c r="I81" s="39">
        <f>L81/D81</f>
        <v>12050</v>
      </c>
      <c r="J81" s="40">
        <v>45</v>
      </c>
      <c r="K81" s="39">
        <v>12050</v>
      </c>
      <c r="L81" s="39">
        <f>K81*J81*E81</f>
        <v>1084500</v>
      </c>
      <c r="M81" s="39">
        <f>O81/D81</f>
        <v>17350</v>
      </c>
      <c r="N81" t="s" s="10">
        <v>116</v>
      </c>
      <c r="O81" s="39">
        <f>P81*J81</f>
        <v>1561500</v>
      </c>
      <c r="P81" s="39">
        <f>P80*E81</f>
        <v>34700</v>
      </c>
      <c r="Q81" s="39"/>
      <c r="R81" s="39">
        <f>P81</f>
        <v>34700</v>
      </c>
      <c r="S81" s="39"/>
      <c r="T81" s="37"/>
      <c r="U81" s="39"/>
      <c r="V81" s="37"/>
      <c r="W81" s="37"/>
      <c r="X81" s="39"/>
      <c r="Y81" s="37"/>
      <c r="Z81" s="39"/>
      <c r="AA81" s="37"/>
      <c r="AB81" s="37"/>
      <c r="AC81" s="37"/>
      <c r="AD81" s="37"/>
      <c r="AE81" s="39"/>
      <c r="AF81" s="39"/>
      <c r="AG81" s="37"/>
      <c r="AH81" s="37"/>
      <c r="AI81" s="41"/>
      <c r="AJ81" s="37"/>
      <c r="AK81" s="42"/>
      <c r="AL81" s="37"/>
      <c r="AM81" s="37"/>
      <c r="AN81" s="42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ht="44.35" customHeight="1">
      <c r="A82" t="s" s="8">
        <v>112</v>
      </c>
      <c r="B82" s="9">
        <v>2008</v>
      </c>
      <c r="C82" t="s" s="10">
        <v>122</v>
      </c>
      <c r="D82" s="11">
        <v>90</v>
      </c>
      <c r="E82" s="11">
        <v>1</v>
      </c>
      <c r="F82" t="s" s="10">
        <v>114</v>
      </c>
      <c r="G82" t="s" s="10">
        <v>123</v>
      </c>
      <c r="H82" t="s" s="10">
        <v>115</v>
      </c>
      <c r="I82" s="16">
        <f>L82/D82</f>
        <v>6133.5</v>
      </c>
      <c r="J82" s="34">
        <v>45</v>
      </c>
      <c r="K82" s="13">
        <v>12267</v>
      </c>
      <c r="L82" s="13">
        <f>K82*J82</f>
        <v>552015</v>
      </c>
      <c r="M82" s="13">
        <f>O82/D82</f>
        <v>10292</v>
      </c>
      <c r="N82" t="s" s="10">
        <v>116</v>
      </c>
      <c r="O82" s="13">
        <f>(P82+Q82)*J82</f>
        <v>926280</v>
      </c>
      <c r="P82" s="13">
        <v>16135</v>
      </c>
      <c r="Q82" s="13">
        <v>4449</v>
      </c>
      <c r="R82" s="13">
        <f>(Q82+P82)*E82</f>
        <v>20584</v>
      </c>
      <c r="S82" s="13"/>
      <c r="T82" s="15"/>
      <c r="U82" s="13">
        <v>12267</v>
      </c>
      <c r="V82" t="s" s="10">
        <v>44</v>
      </c>
      <c r="W82" s="15"/>
      <c r="X82" s="13">
        <v>95</v>
      </c>
      <c r="Y82" s="15"/>
      <c r="Z82" s="13">
        <v>46.5</v>
      </c>
      <c r="AA82" s="15"/>
      <c r="AB82" s="15"/>
      <c r="AC82" s="15"/>
      <c r="AD82" s="15"/>
      <c r="AE82" s="13">
        <v>12830</v>
      </c>
      <c r="AF82" s="13">
        <v>7900</v>
      </c>
      <c r="AG82" s="11">
        <v>45</v>
      </c>
      <c r="AH82" t="s" s="10">
        <v>118</v>
      </c>
      <c r="AI82" s="16">
        <v>500</v>
      </c>
      <c r="AJ82" t="s" s="10">
        <v>124</v>
      </c>
      <c r="AK82" s="12">
        <v>38160</v>
      </c>
      <c r="AL82" t="s" s="10">
        <v>45</v>
      </c>
      <c r="AM82" t="s" s="10">
        <v>119</v>
      </c>
      <c r="AN82" s="12">
        <v>38157</v>
      </c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ht="44.35" customHeight="1">
      <c r="A83" t="s" s="8">
        <v>112</v>
      </c>
      <c r="B83" s="9">
        <v>2010</v>
      </c>
      <c r="C83" t="s" s="10">
        <v>125</v>
      </c>
      <c r="D83" s="11">
        <v>90</v>
      </c>
      <c r="E83" s="11">
        <v>1</v>
      </c>
      <c r="F83" t="s" s="10">
        <v>114</v>
      </c>
      <c r="G83" t="s" s="10">
        <v>123</v>
      </c>
      <c r="H83" t="s" s="10">
        <v>115</v>
      </c>
      <c r="I83" s="16">
        <f>L83/D83</f>
        <v>7344</v>
      </c>
      <c r="J83" s="34">
        <v>45</v>
      </c>
      <c r="K83" s="13">
        <v>14688</v>
      </c>
      <c r="L83" s="13">
        <f>K83*J83</f>
        <v>660960</v>
      </c>
      <c r="M83" s="13">
        <f>O83/D83</f>
        <v>11502.5</v>
      </c>
      <c r="N83" t="s" s="10">
        <v>116</v>
      </c>
      <c r="O83" s="13">
        <f>(P83+Q83)*J83</f>
        <v>1035225</v>
      </c>
      <c r="P83" s="13">
        <v>18556</v>
      </c>
      <c r="Q83" s="13">
        <v>4449</v>
      </c>
      <c r="R83" s="13">
        <f>(Q83+P83)*E83</f>
        <v>23005</v>
      </c>
      <c r="S83" s="13"/>
      <c r="T83" s="15"/>
      <c r="U83" s="13">
        <v>14688</v>
      </c>
      <c r="V83" t="s" s="10">
        <v>44</v>
      </c>
      <c r="W83" s="15"/>
      <c r="X83" s="13">
        <v>95</v>
      </c>
      <c r="Y83" s="15"/>
      <c r="Z83" s="13">
        <v>46.5</v>
      </c>
      <c r="AA83" s="15"/>
      <c r="AB83" s="15"/>
      <c r="AC83" s="15"/>
      <c r="AD83" s="15"/>
      <c r="AE83" s="13">
        <v>12830</v>
      </c>
      <c r="AF83" s="13">
        <v>10960</v>
      </c>
      <c r="AG83" s="11">
        <v>45</v>
      </c>
      <c r="AH83" t="s" s="10">
        <v>118</v>
      </c>
      <c r="AI83" s="16">
        <v>587</v>
      </c>
      <c r="AJ83" t="s" s="10">
        <v>124</v>
      </c>
      <c r="AK83" s="12">
        <v>38875</v>
      </c>
      <c r="AL83" t="s" s="10">
        <v>126</v>
      </c>
      <c r="AM83" t="s" s="10">
        <v>119</v>
      </c>
      <c r="AN83" s="12">
        <v>38871</v>
      </c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ht="44.35" customHeight="1">
      <c r="A84" t="s" s="8">
        <v>112</v>
      </c>
      <c r="B84" s="9">
        <v>2011</v>
      </c>
      <c r="C84" t="s" s="10">
        <v>127</v>
      </c>
      <c r="D84" s="11">
        <v>90</v>
      </c>
      <c r="E84" s="11">
        <v>1</v>
      </c>
      <c r="F84" t="s" s="10">
        <v>98</v>
      </c>
      <c r="G84" s="15"/>
      <c r="H84" t="s" s="10">
        <v>115</v>
      </c>
      <c r="I84" s="16">
        <f>L84/D84</f>
        <v>2479.833333333333</v>
      </c>
      <c r="J84" s="34">
        <v>15</v>
      </c>
      <c r="K84" s="13">
        <v>14879</v>
      </c>
      <c r="L84" s="13">
        <f>K84*J84</f>
        <v>223185</v>
      </c>
      <c r="M84" s="13">
        <f>O84/D84</f>
        <v>9398.5</v>
      </c>
      <c r="N84" t="s" s="10">
        <v>116</v>
      </c>
      <c r="O84" s="13">
        <f>(P84)*J83</f>
        <v>845865</v>
      </c>
      <c r="P84" s="13">
        <v>18797</v>
      </c>
      <c r="Q84" s="15"/>
      <c r="R84" s="15"/>
      <c r="S84" s="13"/>
      <c r="T84" s="15"/>
      <c r="U84" s="13">
        <v>14879</v>
      </c>
      <c r="V84" t="s" s="10">
        <v>44</v>
      </c>
      <c r="W84" s="15"/>
      <c r="X84" s="15"/>
      <c r="Y84" s="15"/>
      <c r="Z84" s="15"/>
      <c r="AA84" s="15"/>
      <c r="AB84" s="15"/>
      <c r="AC84" s="15"/>
      <c r="AD84" s="15"/>
      <c r="AE84" s="13">
        <v>12830</v>
      </c>
      <c r="AF84" s="13">
        <v>10960</v>
      </c>
      <c r="AG84" s="11">
        <v>45</v>
      </c>
      <c r="AH84" t="s" s="10">
        <v>118</v>
      </c>
      <c r="AI84" s="16">
        <v>437</v>
      </c>
      <c r="AJ84" t="s" s="10">
        <v>128</v>
      </c>
      <c r="AK84" s="12">
        <v>39234</v>
      </c>
      <c r="AL84" t="s" s="10">
        <v>67</v>
      </c>
      <c r="AM84" t="s" s="10">
        <v>119</v>
      </c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ht="44.35" customHeight="1">
      <c r="A85" t="s" s="8">
        <v>112</v>
      </c>
      <c r="B85" s="9">
        <v>2012</v>
      </c>
      <c r="C85" t="s" s="10">
        <v>129</v>
      </c>
      <c r="D85" s="11">
        <v>90</v>
      </c>
      <c r="E85" s="11">
        <v>1</v>
      </c>
      <c r="F85" t="s" s="10">
        <v>114</v>
      </c>
      <c r="G85" t="s" s="10">
        <v>123</v>
      </c>
      <c r="H85" t="s" s="10">
        <v>115</v>
      </c>
      <c r="I85" s="13">
        <v>7440</v>
      </c>
      <c r="J85" s="34">
        <v>45</v>
      </c>
      <c r="K85" s="13">
        <v>3900</v>
      </c>
      <c r="L85" s="13">
        <f>I85*D85</f>
        <v>669600</v>
      </c>
      <c r="M85" s="13"/>
      <c r="N85" t="s" s="10">
        <v>130</v>
      </c>
      <c r="O85" s="13"/>
      <c r="P85" s="13">
        <v>18797</v>
      </c>
      <c r="Q85" t="s" s="10">
        <v>131</v>
      </c>
      <c r="R85" s="15"/>
      <c r="S85" s="13"/>
      <c r="T85" s="15"/>
      <c r="U85" s="13">
        <v>14879</v>
      </c>
      <c r="V85" t="s" s="10">
        <v>44</v>
      </c>
      <c r="W85" s="15"/>
      <c r="X85" s="15"/>
      <c r="Y85" s="15"/>
      <c r="Z85" s="15"/>
      <c r="AA85" s="15"/>
      <c r="AB85" s="15"/>
      <c r="AC85" s="15"/>
      <c r="AD85" s="15"/>
      <c r="AE85" s="13">
        <v>12947</v>
      </c>
      <c r="AF85" s="13">
        <v>10960</v>
      </c>
      <c r="AG85" s="11">
        <v>45</v>
      </c>
      <c r="AH85" t="s" s="10">
        <v>118</v>
      </c>
      <c r="AI85" s="16">
        <v>437</v>
      </c>
      <c r="AJ85" t="s" s="10">
        <v>124</v>
      </c>
      <c r="AK85" s="12">
        <v>39599</v>
      </c>
      <c r="AL85" t="s" s="10">
        <v>132</v>
      </c>
      <c r="AM85" t="s" s="10">
        <v>119</v>
      </c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ht="20.35" customHeight="1">
      <c r="A86" t="s" s="8">
        <v>112</v>
      </c>
      <c r="B86" s="9">
        <v>2013</v>
      </c>
      <c r="C86" t="s" s="10">
        <v>133</v>
      </c>
      <c r="D86" s="11">
        <v>90</v>
      </c>
      <c r="E86" s="11">
        <v>1</v>
      </c>
      <c r="F86" t="s" s="10">
        <v>98</v>
      </c>
      <c r="G86" s="15"/>
      <c r="H86" t="s" s="10">
        <v>115</v>
      </c>
      <c r="I86" s="13">
        <v>7470</v>
      </c>
      <c r="J86" s="34">
        <v>45</v>
      </c>
      <c r="K86" s="13">
        <v>3916</v>
      </c>
      <c r="L86" s="13">
        <f>I86*D86</f>
        <v>672300</v>
      </c>
      <c r="M86" s="13"/>
      <c r="N86" t="s" s="10">
        <v>130</v>
      </c>
      <c r="O86" s="13"/>
      <c r="P86" s="13">
        <v>18872</v>
      </c>
      <c r="Q86" t="s" s="10">
        <v>131</v>
      </c>
      <c r="R86" s="15"/>
      <c r="S86" s="13"/>
      <c r="T86" s="15"/>
      <c r="U86" s="13">
        <v>14879</v>
      </c>
      <c r="V86" t="s" s="10">
        <v>44</v>
      </c>
      <c r="W86" s="15"/>
      <c r="X86" s="13">
        <v>95</v>
      </c>
      <c r="Y86" s="15"/>
      <c r="Z86" s="13">
        <v>46.5</v>
      </c>
      <c r="AA86" s="15"/>
      <c r="AB86" s="15"/>
      <c r="AC86" s="15"/>
      <c r="AD86" s="15"/>
      <c r="AE86" s="13">
        <v>13044</v>
      </c>
      <c r="AF86" s="13">
        <v>12004</v>
      </c>
      <c r="AG86" s="11">
        <v>45</v>
      </c>
      <c r="AH86" t="s" s="10">
        <v>118</v>
      </c>
      <c r="AI86" s="16">
        <v>439</v>
      </c>
      <c r="AJ86" t="s" s="10">
        <v>124</v>
      </c>
      <c r="AK86" s="12">
        <v>39963</v>
      </c>
      <c r="AL86" t="s" s="10">
        <v>67</v>
      </c>
      <c r="AM86" t="s" s="10">
        <v>119</v>
      </c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ht="44.35" customHeight="1">
      <c r="A87" t="s" s="8">
        <v>112</v>
      </c>
      <c r="B87" s="9">
        <v>2015</v>
      </c>
      <c r="C87" t="s" s="10">
        <v>134</v>
      </c>
      <c r="D87" s="11">
        <v>30</v>
      </c>
      <c r="E87" s="11">
        <v>1</v>
      </c>
      <c r="F87" s="11">
        <v>2015</v>
      </c>
      <c r="G87" t="s" s="10">
        <v>135</v>
      </c>
      <c r="H87" t="s" s="10">
        <v>115</v>
      </c>
      <c r="I87" s="13">
        <v>15000</v>
      </c>
      <c r="J87" s="34"/>
      <c r="K87" s="13"/>
      <c r="L87" s="13">
        <f>I87*D87</f>
        <v>450000</v>
      </c>
      <c r="M87" s="15"/>
      <c r="N87" t="s" s="10">
        <v>136</v>
      </c>
      <c r="O87" s="13">
        <f>L87*E87</f>
        <v>450000</v>
      </c>
      <c r="P87" s="13">
        <v>6000</v>
      </c>
      <c r="Q87" s="13"/>
      <c r="R87" s="13">
        <f>(Q87+P87)*E87</f>
        <v>6000</v>
      </c>
      <c r="S87" s="13"/>
      <c r="T87" s="15"/>
      <c r="U87" s="13"/>
      <c r="V87" s="15"/>
      <c r="W87" s="15"/>
      <c r="X87" s="13">
        <v>115</v>
      </c>
      <c r="Y87" s="15"/>
      <c r="Z87" s="13">
        <v>50</v>
      </c>
      <c r="AA87" s="15"/>
      <c r="AB87" s="15"/>
      <c r="AC87" s="15"/>
      <c r="AD87" s="15"/>
      <c r="AE87" s="13">
        <v>13696</v>
      </c>
      <c r="AF87" s="13">
        <v>12604</v>
      </c>
      <c r="AG87" s="11">
        <v>45</v>
      </c>
      <c r="AH87" t="s" s="10">
        <v>118</v>
      </c>
      <c r="AI87" s="16">
        <v>439</v>
      </c>
      <c r="AJ87" t="s" s="10">
        <v>124</v>
      </c>
      <c r="AK87" s="12">
        <v>40733</v>
      </c>
      <c r="AL87" t="s" s="10">
        <v>67</v>
      </c>
      <c r="AM87" t="s" s="10">
        <v>119</v>
      </c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ht="20.35" customHeight="1">
      <c r="A88" t="s" s="43">
        <v>137</v>
      </c>
      <c r="B88" s="44"/>
      <c r="C88" s="45"/>
      <c r="D88" s="45"/>
      <c r="E88" s="45"/>
      <c r="F88" s="46"/>
      <c r="G88" s="45"/>
      <c r="H88" s="45"/>
      <c r="I88" s="47"/>
      <c r="J88" s="47"/>
      <c r="K88" s="47"/>
      <c r="L88" s="48">
        <f>I88*D88</f>
        <v>0</v>
      </c>
      <c r="M88" s="45"/>
      <c r="N88" s="45"/>
      <c r="O88" s="47">
        <f>L88*E88</f>
        <v>0</v>
      </c>
      <c r="P88" s="47"/>
      <c r="Q88" s="47"/>
      <c r="R88" s="47">
        <f>P88*E88</f>
        <v>0</v>
      </c>
      <c r="S88" s="47"/>
      <c r="T88" s="45"/>
      <c r="U88" s="45"/>
      <c r="V88" s="47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ht="20.35" customHeight="1">
      <c r="A89" t="s" s="8">
        <v>138</v>
      </c>
      <c r="B89" t="s" s="49">
        <v>139</v>
      </c>
      <c r="C89" s="15"/>
      <c r="D89" s="11">
        <v>123</v>
      </c>
      <c r="E89" s="11">
        <v>1</v>
      </c>
      <c r="F89" s="12">
        <v>41363</v>
      </c>
      <c r="G89" s="15"/>
      <c r="H89" s="15"/>
      <c r="I89" s="13">
        <v>11000</v>
      </c>
      <c r="J89" s="13"/>
      <c r="K89" s="13"/>
      <c r="L89" s="15"/>
      <c r="M89" s="15"/>
      <c r="N89" s="15"/>
      <c r="O89" s="13">
        <f>L89*E89</f>
        <v>0</v>
      </c>
      <c r="P89" s="13">
        <v>3873</v>
      </c>
      <c r="Q89" s="13"/>
      <c r="R89" s="13">
        <f>P89*E89</f>
        <v>3873</v>
      </c>
      <c r="S89" s="13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ht="20.35" customHeight="1">
      <c r="A90" t="s" s="8">
        <v>140</v>
      </c>
      <c r="B90" t="s" s="49">
        <v>139</v>
      </c>
      <c r="C90" s="15"/>
      <c r="D90" s="11">
        <v>123</v>
      </c>
      <c r="E90" s="11">
        <v>1</v>
      </c>
      <c r="F90" s="12">
        <v>41363</v>
      </c>
      <c r="G90" s="15"/>
      <c r="H90" s="15"/>
      <c r="I90" s="13">
        <v>11000</v>
      </c>
      <c r="J90" s="13"/>
      <c r="K90" s="13"/>
      <c r="L90" s="15"/>
      <c r="M90" s="15"/>
      <c r="N90" s="15"/>
      <c r="O90" s="13">
        <f>L90*E90</f>
        <v>0</v>
      </c>
      <c r="P90" s="13">
        <v>3873</v>
      </c>
      <c r="Q90" s="13"/>
      <c r="R90" s="13">
        <f>P90*E90</f>
        <v>3873</v>
      </c>
      <c r="S90" s="13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ht="20.35" customHeight="1">
      <c r="A91" t="s" s="8">
        <v>141</v>
      </c>
      <c r="B91" t="s" s="49">
        <v>139</v>
      </c>
      <c r="C91" s="15"/>
      <c r="D91" s="11">
        <v>123</v>
      </c>
      <c r="E91" s="11">
        <v>1</v>
      </c>
      <c r="F91" s="12">
        <v>41363</v>
      </c>
      <c r="G91" s="15"/>
      <c r="H91" s="15"/>
      <c r="I91" s="13">
        <v>4291</v>
      </c>
      <c r="J91" s="13"/>
      <c r="K91" s="13"/>
      <c r="L91" s="15"/>
      <c r="M91" s="15"/>
      <c r="N91" s="15"/>
      <c r="O91" s="13">
        <f>L91*E91</f>
        <v>0</v>
      </c>
      <c r="P91" s="13">
        <v>815</v>
      </c>
      <c r="Q91" s="13"/>
      <c r="R91" s="13">
        <f>P91*E91</f>
        <v>815</v>
      </c>
      <c r="S91" s="13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ht="20.35" customHeight="1">
      <c r="A92" t="s" s="8">
        <v>142</v>
      </c>
      <c r="B92" t="s" s="49">
        <v>139</v>
      </c>
      <c r="C92" s="15"/>
      <c r="D92" s="11">
        <v>123</v>
      </c>
      <c r="E92" s="11">
        <v>1</v>
      </c>
      <c r="F92" s="12">
        <v>41363</v>
      </c>
      <c r="G92" s="15"/>
      <c r="H92" s="15"/>
      <c r="I92" s="13">
        <v>4291</v>
      </c>
      <c r="J92" s="13"/>
      <c r="K92" s="13"/>
      <c r="L92" s="15"/>
      <c r="M92" s="15"/>
      <c r="N92" s="15"/>
      <c r="O92" s="13">
        <f>L92*E92</f>
        <v>0</v>
      </c>
      <c r="P92" s="13">
        <v>815</v>
      </c>
      <c r="Q92" s="13"/>
      <c r="R92" s="13">
        <f>P92*E92</f>
        <v>815</v>
      </c>
      <c r="S92" s="13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ht="20.35" customHeight="1">
      <c r="A93" t="s" s="43">
        <v>143</v>
      </c>
      <c r="B93" s="44"/>
      <c r="C93" s="45"/>
      <c r="D93" s="45"/>
      <c r="E93" s="45"/>
      <c r="F93" s="46"/>
      <c r="G93" s="45"/>
      <c r="H93" s="45"/>
      <c r="I93" s="47"/>
      <c r="J93" s="47"/>
      <c r="K93" s="47"/>
      <c r="L93" s="48">
        <f>I93*D93</f>
        <v>0</v>
      </c>
      <c r="M93" s="45"/>
      <c r="N93" s="45"/>
      <c r="O93" s="47">
        <f>L93*E93</f>
        <v>0</v>
      </c>
      <c r="P93" s="47"/>
      <c r="Q93" s="47"/>
      <c r="R93" s="47">
        <f>P93*E93</f>
        <v>0</v>
      </c>
      <c r="S93" s="47"/>
      <c r="T93" s="45"/>
      <c r="U93" s="45"/>
      <c r="V93" s="47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ht="20.35" customHeight="1">
      <c r="A94" t="s" s="8">
        <v>144</v>
      </c>
      <c r="B94" s="9">
        <v>2014</v>
      </c>
      <c r="C94" s="15"/>
      <c r="D94" s="15"/>
      <c r="E94" s="15"/>
      <c r="F94" s="12"/>
      <c r="G94" s="15"/>
      <c r="H94" s="15"/>
      <c r="I94" s="13">
        <v>11665</v>
      </c>
      <c r="J94" s="13"/>
      <c r="K94" s="13"/>
      <c r="L94" s="13">
        <f>I94*D94</f>
        <v>0</v>
      </c>
      <c r="M94" s="15"/>
      <c r="N94" s="15"/>
      <c r="O94" s="13">
        <f>L94*E94</f>
        <v>0</v>
      </c>
      <c r="P94" s="13">
        <v>2105</v>
      </c>
      <c r="Q94" s="13"/>
      <c r="R94" s="13">
        <f>P94*E94</f>
        <v>0</v>
      </c>
      <c r="S94" s="13"/>
      <c r="T94" s="15"/>
      <c r="U94" s="15"/>
      <c r="V94" s="13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ht="20.35" customHeight="1">
      <c r="A95" t="s" s="8">
        <v>86</v>
      </c>
      <c r="B95" s="9">
        <v>2014</v>
      </c>
      <c r="C95" s="15"/>
      <c r="D95" s="15"/>
      <c r="E95" s="15"/>
      <c r="F95" s="12"/>
      <c r="G95" s="15"/>
      <c r="H95" s="15"/>
      <c r="I95" s="13">
        <v>4545</v>
      </c>
      <c r="J95" s="13"/>
      <c r="K95" s="13"/>
      <c r="L95" s="13">
        <f>I95*D95</f>
        <v>0</v>
      </c>
      <c r="M95" s="15"/>
      <c r="N95" s="15"/>
      <c r="O95" s="13">
        <f>L95*E95</f>
        <v>0</v>
      </c>
      <c r="P95" s="13">
        <v>1180</v>
      </c>
      <c r="Q95" s="13"/>
      <c r="R95" s="13">
        <f>P95*E95</f>
        <v>0</v>
      </c>
      <c r="S95" s="13"/>
      <c r="T95" s="15"/>
      <c r="U95" s="15"/>
      <c r="V95" s="13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ht="20.35" customHeight="1">
      <c r="A96" t="s" s="8">
        <v>145</v>
      </c>
      <c r="B96" s="9">
        <v>2014</v>
      </c>
      <c r="C96" s="15"/>
      <c r="D96" s="15"/>
      <c r="E96" s="15"/>
      <c r="F96" s="12"/>
      <c r="G96" s="15"/>
      <c r="H96" s="15"/>
      <c r="I96" s="13">
        <v>20445</v>
      </c>
      <c r="J96" s="13"/>
      <c r="K96" s="13"/>
      <c r="L96" s="13">
        <f>I96*D96</f>
        <v>0</v>
      </c>
      <c r="M96" s="15"/>
      <c r="N96" s="15"/>
      <c r="O96" s="13">
        <f>L96*E96</f>
        <v>0</v>
      </c>
      <c r="P96" s="13">
        <v>6645</v>
      </c>
      <c r="Q96" s="13"/>
      <c r="R96" s="13">
        <f>P96*E96</f>
        <v>0</v>
      </c>
      <c r="S96" s="13"/>
      <c r="T96" s="15"/>
      <c r="U96" s="15"/>
      <c r="V96" s="1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ht="20.35" customHeight="1">
      <c r="A97" t="s" s="8">
        <v>146</v>
      </c>
      <c r="B97" s="9">
        <v>2014</v>
      </c>
      <c r="C97" s="15"/>
      <c r="D97" s="15"/>
      <c r="E97" s="15"/>
      <c r="F97" s="12"/>
      <c r="G97" s="15"/>
      <c r="H97" s="15"/>
      <c r="I97" s="13">
        <v>5295</v>
      </c>
      <c r="J97" s="13"/>
      <c r="K97" s="13"/>
      <c r="L97" s="13">
        <f>I97*D97</f>
        <v>0</v>
      </c>
      <c r="M97" s="15"/>
      <c r="N97" s="15"/>
      <c r="O97" s="13">
        <f>L97*E97</f>
        <v>0</v>
      </c>
      <c r="P97" s="13">
        <v>1135</v>
      </c>
      <c r="Q97" s="13"/>
      <c r="R97" s="13">
        <f>P97*E97</f>
        <v>0</v>
      </c>
      <c r="S97" s="13"/>
      <c r="T97" s="15"/>
      <c r="U97" s="15"/>
      <c r="V97" s="13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ht="20.35" customHeight="1">
      <c r="A98" t="s" s="8">
        <v>147</v>
      </c>
      <c r="B98" s="9">
        <v>2014</v>
      </c>
      <c r="C98" s="15"/>
      <c r="D98" s="15"/>
      <c r="E98" s="15"/>
      <c r="F98" s="12"/>
      <c r="G98" s="15"/>
      <c r="H98" s="15"/>
      <c r="I98" s="13">
        <v>5845</v>
      </c>
      <c r="J98" s="13"/>
      <c r="K98" s="13"/>
      <c r="L98" s="13">
        <f>I98*D98</f>
        <v>0</v>
      </c>
      <c r="M98" s="15"/>
      <c r="N98" s="15"/>
      <c r="O98" s="13">
        <f>L98*E98</f>
        <v>0</v>
      </c>
      <c r="P98" s="13">
        <v>1385</v>
      </c>
      <c r="Q98" s="13"/>
      <c r="R98" s="13">
        <f>P98*E98</f>
        <v>0</v>
      </c>
      <c r="S98" s="13"/>
      <c r="T98" s="15"/>
      <c r="U98" s="15"/>
      <c r="V98" s="13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ht="20.35" customHeight="1">
      <c r="A99" t="s" s="8">
        <v>88</v>
      </c>
      <c r="B99" s="9">
        <v>2014</v>
      </c>
      <c r="C99" s="15"/>
      <c r="D99" s="15"/>
      <c r="E99" s="15"/>
      <c r="F99" s="12"/>
      <c r="G99" s="15"/>
      <c r="H99" s="15"/>
      <c r="I99" s="13">
        <v>2785</v>
      </c>
      <c r="J99" s="13"/>
      <c r="K99" s="13"/>
      <c r="L99" s="13">
        <f>I99*D99</f>
        <v>0</v>
      </c>
      <c r="M99" s="15"/>
      <c r="N99" s="15"/>
      <c r="O99" s="13">
        <f>L99*E99</f>
        <v>0</v>
      </c>
      <c r="P99" s="13">
        <v>485</v>
      </c>
      <c r="Q99" s="13"/>
      <c r="R99" s="13">
        <f>P99*E99</f>
        <v>0</v>
      </c>
      <c r="S99" s="13"/>
      <c r="T99" s="15"/>
      <c r="U99" s="15"/>
      <c r="V99" s="1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ht="20.35" customHeight="1">
      <c r="A100" t="s" s="8">
        <v>148</v>
      </c>
      <c r="B100" s="9">
        <v>2014</v>
      </c>
      <c r="C100" s="15"/>
      <c r="D100" s="15"/>
      <c r="E100" s="15"/>
      <c r="F100" s="12"/>
      <c r="G100" s="15"/>
      <c r="H100" s="15"/>
      <c r="I100" s="13">
        <v>5240</v>
      </c>
      <c r="J100" s="13"/>
      <c r="K100" s="13"/>
      <c r="L100" s="13">
        <f>I100*D100</f>
        <v>0</v>
      </c>
      <c r="M100" s="15"/>
      <c r="N100" s="15"/>
      <c r="O100" s="13">
        <f>L100*E100</f>
        <v>0</v>
      </c>
      <c r="P100" s="13">
        <v>715</v>
      </c>
      <c r="Q100" s="13"/>
      <c r="R100" s="13">
        <f>P100*E100</f>
        <v>0</v>
      </c>
      <c r="S100" s="13"/>
      <c r="T100" s="15"/>
      <c r="U100" s="15"/>
      <c r="V100" s="1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ht="20.35" customHeight="1">
      <c r="A101" t="s" s="8">
        <v>149</v>
      </c>
      <c r="B101" s="9">
        <v>2014</v>
      </c>
      <c r="C101" s="15"/>
      <c r="D101" s="15"/>
      <c r="E101" s="15"/>
      <c r="F101" s="12"/>
      <c r="G101" s="15"/>
      <c r="H101" s="15"/>
      <c r="I101" s="13">
        <v>4475</v>
      </c>
      <c r="J101" s="13"/>
      <c r="K101" s="13"/>
      <c r="L101" s="13">
        <f>I101*D101</f>
        <v>0</v>
      </c>
      <c r="M101" s="15"/>
      <c r="N101" s="15"/>
      <c r="O101" s="13">
        <f>L101*E101</f>
        <v>0</v>
      </c>
      <c r="P101" s="13">
        <v>485</v>
      </c>
      <c r="Q101" s="13"/>
      <c r="R101" s="13">
        <f>P101*E101</f>
        <v>0</v>
      </c>
      <c r="S101" s="13"/>
      <c r="T101" s="15"/>
      <c r="U101" s="15"/>
      <c r="V101" s="1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ht="20.35" customHeight="1">
      <c r="A102" t="s" s="8">
        <v>144</v>
      </c>
      <c r="B102" s="9">
        <v>2015</v>
      </c>
      <c r="C102" s="15"/>
      <c r="D102" s="15"/>
      <c r="E102" s="15"/>
      <c r="F102" s="12"/>
      <c r="G102" s="15"/>
      <c r="H102" s="15"/>
      <c r="I102" s="13">
        <v>11898</v>
      </c>
      <c r="J102" s="13"/>
      <c r="K102" s="13"/>
      <c r="L102" s="13">
        <f>I102*D102</f>
        <v>0</v>
      </c>
      <c r="M102" s="15"/>
      <c r="N102" s="15"/>
      <c r="O102" s="13">
        <f>L102*E102</f>
        <v>0</v>
      </c>
      <c r="P102" s="13">
        <v>2147</v>
      </c>
      <c r="Q102" s="13"/>
      <c r="R102" s="13">
        <f>P102*E102</f>
        <v>0</v>
      </c>
      <c r="S102" s="13"/>
      <c r="T102" s="15"/>
      <c r="U102" s="15"/>
      <c r="V102" s="13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ht="20.35" customHeight="1">
      <c r="A103" t="s" s="8">
        <v>86</v>
      </c>
      <c r="B103" s="9">
        <v>2015</v>
      </c>
      <c r="C103" s="15"/>
      <c r="D103" s="15"/>
      <c r="E103" s="15"/>
      <c r="F103" s="12"/>
      <c r="G103" s="15"/>
      <c r="H103" s="15"/>
      <c r="I103" s="13">
        <v>4636</v>
      </c>
      <c r="J103" s="13"/>
      <c r="K103" s="13"/>
      <c r="L103" s="13">
        <f>I103*D103</f>
        <v>0</v>
      </c>
      <c r="M103" s="15"/>
      <c r="N103" s="15"/>
      <c r="O103" s="13">
        <f>L103*E103</f>
        <v>0</v>
      </c>
      <c r="P103" s="13">
        <v>1204</v>
      </c>
      <c r="Q103" s="13"/>
      <c r="R103" s="13">
        <f>P103*E103</f>
        <v>0</v>
      </c>
      <c r="S103" s="13"/>
      <c r="T103" s="15"/>
      <c r="U103" s="15"/>
      <c r="V103" s="1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ht="20.35" customHeight="1">
      <c r="A104" t="s" s="8">
        <v>145</v>
      </c>
      <c r="B104" s="9">
        <v>2015</v>
      </c>
      <c r="C104" s="15"/>
      <c r="D104" s="15"/>
      <c r="E104" s="15"/>
      <c r="F104" s="12"/>
      <c r="G104" s="15"/>
      <c r="H104" s="15"/>
      <c r="I104" s="13">
        <v>20854</v>
      </c>
      <c r="J104" s="13"/>
      <c r="K104" s="13"/>
      <c r="L104" s="13">
        <f>I104*D104</f>
        <v>0</v>
      </c>
      <c r="M104" s="15"/>
      <c r="N104" s="15"/>
      <c r="O104" s="13">
        <f>L104*E104</f>
        <v>0</v>
      </c>
      <c r="P104" s="13">
        <v>6778</v>
      </c>
      <c r="Q104" s="13"/>
      <c r="R104" s="13">
        <f>P104*E104</f>
        <v>0</v>
      </c>
      <c r="S104" s="13"/>
      <c r="T104" s="15"/>
      <c r="U104" s="15"/>
      <c r="V104" s="1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ht="20.35" customHeight="1">
      <c r="A105" t="s" s="8">
        <v>146</v>
      </c>
      <c r="B105" s="9">
        <v>2015</v>
      </c>
      <c r="C105" s="15"/>
      <c r="D105" s="15"/>
      <c r="E105" s="15"/>
      <c r="F105" s="12"/>
      <c r="G105" s="15"/>
      <c r="H105" s="15"/>
      <c r="I105" s="13">
        <v>5401</v>
      </c>
      <c r="J105" s="13"/>
      <c r="K105" s="13"/>
      <c r="L105" s="13">
        <f>I105*D105</f>
        <v>0</v>
      </c>
      <c r="M105" s="15"/>
      <c r="N105" s="15"/>
      <c r="O105" s="13">
        <f>L105*E105</f>
        <v>0</v>
      </c>
      <c r="P105" s="13">
        <v>1158</v>
      </c>
      <c r="Q105" s="13"/>
      <c r="R105" s="13">
        <f>P105*E105</f>
        <v>0</v>
      </c>
      <c r="S105" s="13"/>
      <c r="T105" s="15"/>
      <c r="U105" s="15"/>
      <c r="V105" s="13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ht="20.35" customHeight="1">
      <c r="A106" t="s" s="8">
        <v>147</v>
      </c>
      <c r="B106" s="9">
        <v>2015</v>
      </c>
      <c r="C106" s="15"/>
      <c r="D106" s="15"/>
      <c r="E106" s="15"/>
      <c r="F106" s="12"/>
      <c r="G106" s="15"/>
      <c r="H106" s="15"/>
      <c r="I106" s="13">
        <v>6750</v>
      </c>
      <c r="J106" s="13"/>
      <c r="K106" s="13"/>
      <c r="L106" s="13">
        <f>I106*D106</f>
        <v>0</v>
      </c>
      <c r="M106" s="15"/>
      <c r="N106" s="15"/>
      <c r="O106" s="13">
        <f>L106*E106</f>
        <v>0</v>
      </c>
      <c r="P106" s="13">
        <v>1650</v>
      </c>
      <c r="Q106" s="13"/>
      <c r="R106" s="13">
        <f>P106*E106</f>
        <v>0</v>
      </c>
      <c r="S106" s="13"/>
      <c r="T106" s="15"/>
      <c r="U106" s="15"/>
      <c r="V106" s="13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ht="20.35" customHeight="1">
      <c r="A107" t="s" s="8">
        <v>88</v>
      </c>
      <c r="B107" s="9">
        <v>2015</v>
      </c>
      <c r="C107" s="15"/>
      <c r="D107" s="15"/>
      <c r="E107" s="15"/>
      <c r="F107" s="12"/>
      <c r="G107" s="15"/>
      <c r="H107" s="15"/>
      <c r="I107" s="13">
        <v>2841</v>
      </c>
      <c r="J107" s="13"/>
      <c r="K107" s="13"/>
      <c r="L107" s="13">
        <f>I107*D107</f>
        <v>0</v>
      </c>
      <c r="M107" s="15"/>
      <c r="N107" s="15"/>
      <c r="O107" s="13">
        <f>L107*E107</f>
        <v>0</v>
      </c>
      <c r="P107" s="13">
        <v>495</v>
      </c>
      <c r="Q107" s="13"/>
      <c r="R107" s="13">
        <f>P107*E107</f>
        <v>0</v>
      </c>
      <c r="S107" s="13"/>
      <c r="T107" s="15"/>
      <c r="U107" s="15"/>
      <c r="V107" s="13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ht="20.35" customHeight="1">
      <c r="A108" t="s" s="8">
        <v>148</v>
      </c>
      <c r="B108" s="9">
        <v>2015</v>
      </c>
      <c r="C108" s="15"/>
      <c r="D108" s="15"/>
      <c r="E108" s="15"/>
      <c r="F108" s="12"/>
      <c r="G108" s="15"/>
      <c r="H108" s="15"/>
      <c r="I108" s="13">
        <v>5345</v>
      </c>
      <c r="J108" s="13"/>
      <c r="K108" s="13"/>
      <c r="L108" s="13">
        <f>I108*D108</f>
        <v>0</v>
      </c>
      <c r="M108" s="15"/>
      <c r="N108" s="15"/>
      <c r="O108" s="13">
        <f>L108*E108</f>
        <v>0</v>
      </c>
      <c r="P108" s="13">
        <v>729</v>
      </c>
      <c r="Q108" s="13"/>
      <c r="R108" s="13">
        <f>P108*E108</f>
        <v>0</v>
      </c>
      <c r="S108" s="13"/>
      <c r="T108" s="15"/>
      <c r="U108" s="15"/>
      <c r="V108" s="13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ht="20.35" customHeight="1">
      <c r="A109" t="s" s="8">
        <v>149</v>
      </c>
      <c r="B109" s="9">
        <v>2015</v>
      </c>
      <c r="C109" s="15"/>
      <c r="D109" s="15"/>
      <c r="E109" s="15"/>
      <c r="F109" s="12"/>
      <c r="G109" s="15"/>
      <c r="H109" s="15"/>
      <c r="I109" s="13">
        <v>4475</v>
      </c>
      <c r="J109" s="13"/>
      <c r="K109" s="13"/>
      <c r="L109" s="13">
        <f>I109*D109</f>
        <v>0</v>
      </c>
      <c r="M109" s="15"/>
      <c r="N109" s="15"/>
      <c r="O109" s="13">
        <f>L109*E109</f>
        <v>0</v>
      </c>
      <c r="P109" s="13">
        <v>495</v>
      </c>
      <c r="Q109" s="13"/>
      <c r="R109" s="13">
        <f>P109*E109</f>
        <v>0</v>
      </c>
      <c r="S109" s="13"/>
      <c r="T109" s="15"/>
      <c r="U109" s="15"/>
      <c r="V109" s="13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ht="20.35" customHeight="1">
      <c r="A110" t="s" s="8">
        <v>144</v>
      </c>
      <c r="B110" s="9">
        <v>2015</v>
      </c>
      <c r="C110" s="15"/>
      <c r="D110" s="15"/>
      <c r="E110" s="15"/>
      <c r="F110" s="12"/>
      <c r="G110" s="15"/>
      <c r="H110" s="15"/>
      <c r="I110" s="13">
        <v>12493</v>
      </c>
      <c r="J110" s="13"/>
      <c r="K110" s="13"/>
      <c r="L110" s="13">
        <f>I110*D110</f>
        <v>0</v>
      </c>
      <c r="M110" s="15"/>
      <c r="N110" s="15"/>
      <c r="O110" s="13">
        <f>L110*E110</f>
        <v>0</v>
      </c>
      <c r="P110" s="13">
        <v>2254</v>
      </c>
      <c r="Q110" s="13"/>
      <c r="R110" s="13">
        <f>P110*E110</f>
        <v>0</v>
      </c>
      <c r="S110" s="13"/>
      <c r="T110" s="15"/>
      <c r="U110" s="15"/>
      <c r="V110" s="13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ht="20.35" customHeight="1">
      <c r="A111" t="s" s="8">
        <v>86</v>
      </c>
      <c r="B111" s="9">
        <v>2015</v>
      </c>
      <c r="C111" s="15"/>
      <c r="D111" s="15"/>
      <c r="E111" s="15"/>
      <c r="F111" s="12"/>
      <c r="G111" s="15"/>
      <c r="H111" s="15"/>
      <c r="I111" s="13">
        <v>4868</v>
      </c>
      <c r="J111" s="13"/>
      <c r="K111" s="13"/>
      <c r="L111" s="13">
        <f>I111*D111</f>
        <v>0</v>
      </c>
      <c r="M111" s="15"/>
      <c r="N111" s="15"/>
      <c r="O111" s="13">
        <f>L111*E111</f>
        <v>0</v>
      </c>
      <c r="P111" s="13">
        <v>1264</v>
      </c>
      <c r="Q111" s="13"/>
      <c r="R111" s="13">
        <f>P111*E111</f>
        <v>0</v>
      </c>
      <c r="S111" s="13"/>
      <c r="T111" s="15"/>
      <c r="U111" s="15"/>
      <c r="V111" s="1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ht="20.35" customHeight="1">
      <c r="A112" t="s" s="8">
        <v>145</v>
      </c>
      <c r="B112" s="9">
        <v>2015</v>
      </c>
      <c r="C112" s="15"/>
      <c r="D112" s="15"/>
      <c r="E112" s="15"/>
      <c r="F112" s="12"/>
      <c r="G112" s="15"/>
      <c r="H112" s="15"/>
      <c r="I112" s="13">
        <v>21897</v>
      </c>
      <c r="J112" s="13"/>
      <c r="K112" s="13"/>
      <c r="L112" s="13">
        <f>I112*D112</f>
        <v>0</v>
      </c>
      <c r="M112" s="15"/>
      <c r="N112" s="15"/>
      <c r="O112" s="13">
        <f>L112*E112</f>
        <v>0</v>
      </c>
      <c r="P112" s="13">
        <v>7117</v>
      </c>
      <c r="Q112" s="13"/>
      <c r="R112" s="13">
        <f>P112*E112</f>
        <v>0</v>
      </c>
      <c r="S112" s="13"/>
      <c r="T112" s="15"/>
      <c r="U112" s="15"/>
      <c r="V112" s="1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ht="20.35" customHeight="1">
      <c r="A113" t="s" s="8">
        <v>146</v>
      </c>
      <c r="B113" s="9">
        <v>2015</v>
      </c>
      <c r="C113" s="15"/>
      <c r="D113" s="15"/>
      <c r="E113" s="15"/>
      <c r="F113" s="12"/>
      <c r="G113" s="15"/>
      <c r="H113" s="15"/>
      <c r="I113" s="13">
        <v>5671</v>
      </c>
      <c r="J113" s="13"/>
      <c r="K113" s="13"/>
      <c r="L113" s="13">
        <f>I113*D113</f>
        <v>0</v>
      </c>
      <c r="M113" s="15"/>
      <c r="N113" s="15"/>
      <c r="O113" s="13">
        <f>L113*E113</f>
        <v>0</v>
      </c>
      <c r="P113" s="13">
        <v>1216</v>
      </c>
      <c r="Q113" s="13"/>
      <c r="R113" s="13">
        <f>P113*E113</f>
        <v>0</v>
      </c>
      <c r="S113" s="13"/>
      <c r="T113" s="15"/>
      <c r="U113" s="15"/>
      <c r="V113" s="1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ht="20.35" customHeight="1">
      <c r="A114" t="s" s="8">
        <v>147</v>
      </c>
      <c r="B114" s="9">
        <v>2015</v>
      </c>
      <c r="C114" s="15"/>
      <c r="D114" s="15"/>
      <c r="E114" s="15"/>
      <c r="F114" s="12"/>
      <c r="G114" s="15"/>
      <c r="H114" s="15"/>
      <c r="I114" s="13">
        <v>7088</v>
      </c>
      <c r="J114" s="13"/>
      <c r="K114" s="13"/>
      <c r="L114" s="13">
        <f>I114*D114</f>
        <v>0</v>
      </c>
      <c r="M114" s="15"/>
      <c r="N114" s="15"/>
      <c r="O114" s="13">
        <f>L114*E114</f>
        <v>0</v>
      </c>
      <c r="P114" s="13">
        <v>1733</v>
      </c>
      <c r="Q114" s="13"/>
      <c r="R114" s="13">
        <f>P114*E114</f>
        <v>0</v>
      </c>
      <c r="S114" s="13"/>
      <c r="T114" s="15"/>
      <c r="U114" s="15"/>
      <c r="V114" s="1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ht="20.35" customHeight="1">
      <c r="A115" t="s" s="8">
        <v>88</v>
      </c>
      <c r="B115" s="9">
        <v>2015</v>
      </c>
      <c r="C115" s="15"/>
      <c r="D115" s="15"/>
      <c r="E115" s="15"/>
      <c r="F115" s="12"/>
      <c r="G115" s="15"/>
      <c r="H115" s="15"/>
      <c r="I115" s="13">
        <v>2983</v>
      </c>
      <c r="J115" s="13"/>
      <c r="K115" s="13"/>
      <c r="L115" s="13">
        <f>I115*D115</f>
        <v>0</v>
      </c>
      <c r="M115" s="15"/>
      <c r="N115" s="15"/>
      <c r="O115" s="13">
        <f>L115*E115</f>
        <v>0</v>
      </c>
      <c r="P115" s="13">
        <v>519</v>
      </c>
      <c r="Q115" s="13"/>
      <c r="R115" s="13">
        <f>P115*E115</f>
        <v>0</v>
      </c>
      <c r="S115" s="13"/>
      <c r="T115" s="15"/>
      <c r="U115" s="15"/>
      <c r="V115" s="1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ht="20.35" customHeight="1">
      <c r="A116" t="s" s="8">
        <v>148</v>
      </c>
      <c r="B116" s="9">
        <v>2015</v>
      </c>
      <c r="C116" s="15"/>
      <c r="D116" s="15"/>
      <c r="E116" s="15"/>
      <c r="F116" s="12"/>
      <c r="G116" s="15"/>
      <c r="H116" s="15"/>
      <c r="I116" s="13">
        <v>5612</v>
      </c>
      <c r="J116" s="13"/>
      <c r="K116" s="13"/>
      <c r="L116" s="13">
        <f>I116*D116</f>
        <v>0</v>
      </c>
      <c r="M116" s="15"/>
      <c r="N116" s="15"/>
      <c r="O116" s="13">
        <f>L116*E116</f>
        <v>0</v>
      </c>
      <c r="P116" s="13">
        <v>766</v>
      </c>
      <c r="Q116" s="13"/>
      <c r="R116" s="13">
        <f>P116*E116</f>
        <v>0</v>
      </c>
      <c r="S116" s="13"/>
      <c r="T116" s="15"/>
      <c r="U116" s="15"/>
      <c r="V116" s="1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ht="20.35" customHeight="1">
      <c r="A117" t="s" s="8">
        <v>149</v>
      </c>
      <c r="B117" s="9">
        <v>2015</v>
      </c>
      <c r="C117" s="15"/>
      <c r="D117" s="15"/>
      <c r="E117" s="15"/>
      <c r="F117" s="12"/>
      <c r="G117" s="15"/>
      <c r="H117" s="15"/>
      <c r="I117" s="13">
        <v>4793</v>
      </c>
      <c r="J117" s="13"/>
      <c r="K117" s="13"/>
      <c r="L117" s="13">
        <f>I117*D117</f>
        <v>0</v>
      </c>
      <c r="M117" s="15"/>
      <c r="N117" s="15"/>
      <c r="O117" s="13">
        <f>L117*E117</f>
        <v>0</v>
      </c>
      <c r="P117" s="13">
        <v>519</v>
      </c>
      <c r="Q117" s="13"/>
      <c r="R117" s="13">
        <f>P117*E117</f>
        <v>0</v>
      </c>
      <c r="S117" s="13"/>
      <c r="T117" s="15"/>
      <c r="U117" s="15"/>
      <c r="V117" s="13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ht="20.35" customHeight="1">
      <c r="A118" s="50"/>
      <c r="B118" s="51"/>
      <c r="C118" s="15"/>
      <c r="D118" s="15"/>
      <c r="E118" s="15"/>
      <c r="F118" s="12"/>
      <c r="G118" s="15"/>
      <c r="H118" s="15"/>
      <c r="I118" s="13"/>
      <c r="J118" s="13"/>
      <c r="K118" s="13"/>
      <c r="L118" s="11">
        <f>I118*D118</f>
        <v>0</v>
      </c>
      <c r="M118" s="15"/>
      <c r="N118" s="15"/>
      <c r="O118" s="13">
        <f>L118*E118</f>
        <v>0</v>
      </c>
      <c r="P118" s="13"/>
      <c r="Q118" s="13"/>
      <c r="R118" s="13">
        <f>P118*E118</f>
        <v>0</v>
      </c>
      <c r="S118" s="13"/>
      <c r="T118" s="15"/>
      <c r="U118" s="15"/>
      <c r="V118" s="1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ht="20.35" customHeight="1">
      <c r="A119" s="50"/>
      <c r="B119" s="51"/>
      <c r="C119" s="15"/>
      <c r="D119" s="15"/>
      <c r="E119" s="15"/>
      <c r="F119" s="12"/>
      <c r="G119" s="15"/>
      <c r="H119" s="15"/>
      <c r="I119" s="13"/>
      <c r="J119" s="13"/>
      <c r="K119" s="13"/>
      <c r="L119" s="11">
        <f>I119*D119</f>
        <v>0</v>
      </c>
      <c r="M119" s="15"/>
      <c r="N119" s="15"/>
      <c r="O119" s="13">
        <f>L119*E119</f>
        <v>0</v>
      </c>
      <c r="P119" s="13"/>
      <c r="Q119" s="13"/>
      <c r="R119" s="13">
        <f>P119*E119</f>
        <v>0</v>
      </c>
      <c r="S119" s="13"/>
      <c r="T119" s="15"/>
      <c r="U119" s="15"/>
      <c r="V119" s="1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ht="20.35" customHeight="1">
      <c r="A120" s="50"/>
      <c r="B120" s="51"/>
      <c r="C120" s="15"/>
      <c r="D120" s="15"/>
      <c r="E120" s="15"/>
      <c r="F120" s="12"/>
      <c r="G120" s="15"/>
      <c r="H120" s="15"/>
      <c r="I120" s="13"/>
      <c r="J120" s="13"/>
      <c r="K120" s="13"/>
      <c r="L120" s="11">
        <f>I120*D120</f>
        <v>0</v>
      </c>
      <c r="M120" s="15"/>
      <c r="N120" s="15"/>
      <c r="O120" s="13">
        <f>L120*E120</f>
        <v>0</v>
      </c>
      <c r="P120" s="13"/>
      <c r="Q120" s="13"/>
      <c r="R120" s="13">
        <f>P120*E120</f>
        <v>0</v>
      </c>
      <c r="S120" s="13"/>
      <c r="T120" s="15"/>
      <c r="U120" s="15"/>
      <c r="V120" s="1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</sheetData>
  <mergeCells count="4">
    <mergeCell ref="A1:AZ1"/>
    <mergeCell ref="B30:F30"/>
    <mergeCell ref="B42:E42"/>
    <mergeCell ref="B39:E39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08"/>
  <sheetViews>
    <sheetView workbookViewId="0" showGridLines="0" defaultGridColor="1">
      <pane topLeftCell="A2" xSplit="0" ySplit="1" activePane="bottomLeft" state="frozen"/>
    </sheetView>
  </sheetViews>
  <sheetFormatPr defaultColWidth="19.6" defaultRowHeight="18" customHeight="1" outlineLevelRow="0" outlineLevelCol="0"/>
  <cols>
    <col min="1" max="1" width="22.6719" style="52" customWidth="1"/>
    <col min="2" max="2" width="22.2109" style="52" customWidth="1"/>
    <col min="3" max="3" width="23.2109" style="52" customWidth="1"/>
    <col min="4" max="4" width="15.6016" style="52" customWidth="1"/>
    <col min="5" max="5" width="20" style="52" customWidth="1"/>
    <col min="6" max="6" width="14.6016" style="52" customWidth="1"/>
    <col min="7" max="7" width="19.2109" style="52" customWidth="1"/>
    <col min="8" max="8" width="19.8125" style="52" customWidth="1"/>
    <col min="9" max="9" width="19.4219" style="52" customWidth="1"/>
    <col min="10" max="10" width="34.8359" style="52" customWidth="1"/>
    <col min="11" max="11" width="18.2109" style="52" customWidth="1"/>
    <col min="12" max="12" width="19.6016" style="52" customWidth="1"/>
    <col min="13" max="13" width="12.4219" style="52" customWidth="1"/>
    <col min="14" max="14" width="19.6016" style="52" customWidth="1"/>
    <col min="15" max="15" width="12.4219" style="52" customWidth="1"/>
    <col min="16" max="16" width="19.6016" style="52" customWidth="1"/>
    <col min="17" max="17" width="31" style="52" customWidth="1"/>
    <col min="18" max="18" width="18.2109" style="52" customWidth="1"/>
    <col min="19" max="19" width="19.6016" style="52" customWidth="1"/>
    <col min="20" max="20" width="19.6016" style="52" customWidth="1"/>
    <col min="21" max="21" width="19.6016" style="52" customWidth="1"/>
    <col min="22" max="22" width="12.2109" style="52" customWidth="1"/>
    <col min="23" max="256" width="19.6016" style="52" customWidth="1"/>
  </cols>
  <sheetData>
    <row r="1" ht="65.3" customHeight="1">
      <c r="A1" s="4"/>
      <c r="B1" s="4"/>
      <c r="C1" s="53">
        <v>2014</v>
      </c>
      <c r="D1" s="4"/>
      <c r="E1" s="4"/>
      <c r="F1" s="4"/>
      <c r="G1" s="4"/>
      <c r="H1" s="4"/>
      <c r="I1" s="4"/>
      <c r="J1" t="s" s="54">
        <v>150</v>
      </c>
      <c r="K1" s="4"/>
      <c r="L1" s="4"/>
      <c r="M1" s="4"/>
      <c r="N1" s="4"/>
      <c r="O1" s="4"/>
      <c r="P1" s="55"/>
      <c r="Q1" t="s" s="54">
        <v>151</v>
      </c>
      <c r="R1" s="4"/>
      <c r="S1" s="4"/>
      <c r="T1" s="4"/>
      <c r="U1" s="4"/>
      <c r="V1" s="4"/>
    </row>
    <row r="2" ht="31.9" customHeight="1">
      <c r="A2" s="56"/>
      <c r="B2" t="s" s="57">
        <v>152</v>
      </c>
      <c r="C2" t="s" s="57">
        <v>153</v>
      </c>
      <c r="D2" t="s" s="57">
        <v>154</v>
      </c>
      <c r="E2" t="s" s="57">
        <v>155</v>
      </c>
      <c r="F2" s="58"/>
      <c r="G2" s="58"/>
      <c r="H2" s="58"/>
      <c r="I2" s="58"/>
      <c r="J2" s="59"/>
      <c r="K2" s="59"/>
      <c r="L2" s="60">
        <v>2015</v>
      </c>
      <c r="M2" s="56"/>
      <c r="N2" s="60">
        <v>2016</v>
      </c>
      <c r="O2" s="56"/>
      <c r="P2" s="61"/>
      <c r="Q2" s="59"/>
      <c r="R2" s="59"/>
      <c r="S2" s="60">
        <v>2015</v>
      </c>
      <c r="T2" s="56"/>
      <c r="U2" s="60">
        <v>2016</v>
      </c>
      <c r="V2" s="56"/>
    </row>
    <row r="3" ht="19.95" customHeight="1">
      <c r="A3" s="15"/>
      <c r="B3" t="s" s="62">
        <v>156</v>
      </c>
      <c r="C3" s="63">
        <v>1231.2</v>
      </c>
      <c r="D3" s="64">
        <v>316973.01</v>
      </c>
      <c r="E3" s="64">
        <f>D3/C3</f>
        <v>257.4504629629629</v>
      </c>
      <c r="F3" s="65"/>
      <c r="G3" s="64"/>
      <c r="H3" s="64"/>
      <c r="I3" s="64"/>
      <c r="J3" t="s" s="66">
        <v>157</v>
      </c>
      <c r="K3" t="s" s="66">
        <v>158</v>
      </c>
      <c r="L3" t="s" s="66">
        <v>159</v>
      </c>
      <c r="M3" t="s" s="66">
        <v>160</v>
      </c>
      <c r="N3" t="s" s="66">
        <v>159</v>
      </c>
      <c r="O3" t="s" s="66">
        <v>160</v>
      </c>
      <c r="P3" s="67"/>
      <c r="Q3" t="s" s="66">
        <v>157</v>
      </c>
      <c r="R3" t="s" s="66">
        <v>158</v>
      </c>
      <c r="S3" t="s" s="66">
        <v>159</v>
      </c>
      <c r="T3" t="s" s="66">
        <v>160</v>
      </c>
      <c r="U3" t="s" s="66">
        <v>159</v>
      </c>
      <c r="V3" t="s" s="66">
        <v>160</v>
      </c>
    </row>
    <row r="4" ht="20" customHeight="1">
      <c r="A4" s="15"/>
      <c r="B4" t="s" s="68">
        <v>161</v>
      </c>
      <c r="C4" s="69">
        <v>3165</v>
      </c>
      <c r="D4" s="70">
        <v>4880600.85</v>
      </c>
      <c r="E4" s="70">
        <f>D4/C4</f>
        <v>1542.053981042654</v>
      </c>
      <c r="F4" s="71"/>
      <c r="G4" s="70"/>
      <c r="H4" s="70"/>
      <c r="I4" s="70"/>
      <c r="J4" t="s" s="72">
        <v>162</v>
      </c>
      <c r="K4" s="73">
        <v>124</v>
      </c>
      <c r="L4" s="73">
        <v>495</v>
      </c>
      <c r="M4" s="74"/>
      <c r="N4" t="s" s="72">
        <v>163</v>
      </c>
      <c r="O4" s="74"/>
      <c r="P4" s="74"/>
      <c r="Q4" t="s" s="72">
        <v>162</v>
      </c>
      <c r="R4" s="73">
        <v>124</v>
      </c>
      <c r="S4" s="75">
        <f t="shared" si="2" ref="S4:S11">#REF!</f>
      </c>
      <c r="T4" s="74"/>
      <c r="U4" t="s" s="72">
        <v>163</v>
      </c>
      <c r="V4" s="74"/>
    </row>
    <row r="5" ht="18" customHeight="1">
      <c r="A5" s="15"/>
      <c r="B5" t="s" s="76">
        <v>164</v>
      </c>
      <c r="C5" s="77">
        <v>0</v>
      </c>
      <c r="D5" s="78">
        <v>0</v>
      </c>
      <c r="E5" s="78">
        <v>0</v>
      </c>
      <c r="F5" s="79"/>
      <c r="G5" s="78"/>
      <c r="H5" s="78"/>
      <c r="I5" s="78"/>
      <c r="J5" t="s" s="80">
        <v>165</v>
      </c>
      <c r="K5" s="81">
        <v>823</v>
      </c>
      <c r="L5" s="81">
        <v>6000</v>
      </c>
      <c r="M5" s="74">
        <f>L4+L5</f>
        <v>6495</v>
      </c>
      <c r="N5" t="s" s="72">
        <v>163</v>
      </c>
      <c r="O5" t="s" s="82">
        <v>44</v>
      </c>
      <c r="P5" s="83"/>
      <c r="Q5" t="s" s="80">
        <v>165</v>
      </c>
      <c r="R5" s="81">
        <v>823</v>
      </c>
      <c r="S5" s="84">
        <f>#REF!</f>
      </c>
      <c r="T5" s="83">
        <f>S4+S5</f>
      </c>
      <c r="U5" t="s" s="72">
        <v>163</v>
      </c>
      <c r="V5" t="s" s="82">
        <v>44</v>
      </c>
    </row>
    <row r="6" ht="20.35" customHeight="1">
      <c r="A6" s="15"/>
      <c r="B6" s="15"/>
      <c r="C6" s="15"/>
      <c r="D6" s="13"/>
      <c r="E6" s="13"/>
      <c r="F6" s="15"/>
      <c r="G6" s="13"/>
      <c r="H6" s="13"/>
      <c r="I6" s="85"/>
      <c r="J6" t="s" s="86">
        <v>166</v>
      </c>
      <c r="K6" s="87">
        <v>125</v>
      </c>
      <c r="L6" s="87">
        <v>1264</v>
      </c>
      <c r="M6" s="88"/>
      <c r="N6" s="89">
        <v>1253</v>
      </c>
      <c r="O6" s="88"/>
      <c r="P6" s="90"/>
      <c r="Q6" t="s" s="86">
        <v>166</v>
      </c>
      <c r="R6" s="87">
        <v>125</v>
      </c>
      <c r="S6" s="91">
        <f t="shared" si="2"/>
      </c>
      <c r="T6" s="88"/>
      <c r="U6" s="89">
        <v>1253</v>
      </c>
      <c r="V6" s="88"/>
    </row>
    <row r="7" ht="20.35" customHeight="1">
      <c r="A7" s="15"/>
      <c r="B7" s="15"/>
      <c r="C7" s="15"/>
      <c r="D7" s="13"/>
      <c r="E7" s="13"/>
      <c r="F7" s="15"/>
      <c r="G7" t="s" s="10">
        <v>167</v>
      </c>
      <c r="H7" t="s" s="10">
        <v>168</v>
      </c>
      <c r="I7" s="85"/>
      <c r="J7" s="92">
        <v>802</v>
      </c>
      <c r="K7" s="89">
        <v>696</v>
      </c>
      <c r="L7" s="89">
        <v>1304</v>
      </c>
      <c r="M7" s="88">
        <f>L6+L7</f>
        <v>2568</v>
      </c>
      <c r="N7" s="89">
        <v>1292</v>
      </c>
      <c r="O7" s="88">
        <f>N6+N7</f>
        <v>2545</v>
      </c>
      <c r="P7" s="90"/>
      <c r="Q7" s="92">
        <v>802</v>
      </c>
      <c r="R7" s="89">
        <v>696</v>
      </c>
      <c r="S7" s="93">
        <f t="shared" si="9" ref="S7:S15">#REF!</f>
      </c>
      <c r="T7" s="93">
        <f>S6+S7</f>
      </c>
      <c r="U7" s="89">
        <v>1292</v>
      </c>
      <c r="V7" s="88">
        <f>U6+U7</f>
        <v>2545</v>
      </c>
    </row>
    <row r="8" ht="20.35" customHeight="1">
      <c r="A8" s="15"/>
      <c r="B8" s="15"/>
      <c r="C8" s="15"/>
      <c r="D8" s="13"/>
      <c r="E8" s="13"/>
      <c r="F8" s="15"/>
      <c r="G8" s="13">
        <v>2</v>
      </c>
      <c r="H8" s="13">
        <v>2.2</v>
      </c>
      <c r="I8" s="85"/>
      <c r="J8" s="92">
        <v>802</v>
      </c>
      <c r="K8" s="89">
        <v>697</v>
      </c>
      <c r="L8" s="89">
        <v>1304</v>
      </c>
      <c r="M8" s="88">
        <f>L7+L8+L6</f>
        <v>3872</v>
      </c>
      <c r="N8" s="89">
        <v>1292</v>
      </c>
      <c r="O8" s="88">
        <f>N7+N8+N6</f>
        <v>3837</v>
      </c>
      <c r="P8" s="90"/>
      <c r="Q8" s="92">
        <v>802</v>
      </c>
      <c r="R8" s="89">
        <v>697</v>
      </c>
      <c r="S8" s="93">
        <f t="shared" si="9"/>
      </c>
      <c r="T8" s="93">
        <f>S7+S8+S6</f>
      </c>
      <c r="U8" s="89">
        <v>1292</v>
      </c>
      <c r="V8" s="88">
        <f>U7+U8+U6</f>
        <v>3837</v>
      </c>
    </row>
    <row r="9" ht="32.35" customHeight="1">
      <c r="A9" t="s" s="94">
        <v>169</v>
      </c>
      <c r="B9" t="s" s="94">
        <v>170</v>
      </c>
      <c r="C9" t="s" s="94">
        <v>171</v>
      </c>
      <c r="D9" t="s" s="94">
        <v>172</v>
      </c>
      <c r="E9" t="s" s="94">
        <v>155</v>
      </c>
      <c r="F9" t="s" s="94">
        <v>173</v>
      </c>
      <c r="G9" t="s" s="94">
        <v>174</v>
      </c>
      <c r="H9" t="s" s="94">
        <v>175</v>
      </c>
      <c r="I9" t="s" s="95">
        <v>176</v>
      </c>
      <c r="J9" s="92">
        <v>802</v>
      </c>
      <c r="K9" s="89">
        <v>698</v>
      </c>
      <c r="L9" s="89">
        <v>1304</v>
      </c>
      <c r="M9" s="88">
        <f>L8+L9+L7+L6</f>
        <v>5176</v>
      </c>
      <c r="N9" s="89">
        <v>1292</v>
      </c>
      <c r="O9" s="88">
        <f>N8+N9+N7+N6</f>
        <v>5129</v>
      </c>
      <c r="P9" s="90"/>
      <c r="Q9" s="92">
        <v>802</v>
      </c>
      <c r="R9" s="89">
        <v>698</v>
      </c>
      <c r="S9" s="93">
        <f t="shared" si="9"/>
      </c>
      <c r="T9" s="93">
        <f>S8+S9+S7+S6</f>
      </c>
      <c r="U9" s="89">
        <v>1292</v>
      </c>
      <c r="V9" s="88">
        <f>U8+U9+U7+U6</f>
        <v>5129</v>
      </c>
    </row>
    <row r="10" ht="27.35" customHeight="1">
      <c r="A10" t="s" s="10">
        <v>177</v>
      </c>
      <c r="B10" t="s" s="10">
        <v>178</v>
      </c>
      <c r="C10" s="11">
        <v>1</v>
      </c>
      <c r="D10" s="13">
        <v>485</v>
      </c>
      <c r="E10" s="13">
        <f>D10/C10</f>
        <v>485</v>
      </c>
      <c r="F10" s="15"/>
      <c r="G10" s="13">
        <f>(F10*$G$8)*C10</f>
        <v>0</v>
      </c>
      <c r="H10" s="13"/>
      <c r="I10" s="85"/>
      <c r="J10" s="96">
        <v>802</v>
      </c>
      <c r="K10" s="97">
        <v>699</v>
      </c>
      <c r="L10" s="97">
        <v>1304</v>
      </c>
      <c r="M10" s="98">
        <f>L6+L7+L8+L9+L10</f>
        <v>6480</v>
      </c>
      <c r="N10" s="89">
        <v>1292</v>
      </c>
      <c r="O10" s="98">
        <f>N6+N7+N8+N9+N10</f>
        <v>6421</v>
      </c>
      <c r="P10" s="99"/>
      <c r="Q10" s="96">
        <v>802</v>
      </c>
      <c r="R10" s="97">
        <v>699</v>
      </c>
      <c r="S10" s="93">
        <f t="shared" si="9"/>
      </c>
      <c r="T10" s="100">
        <f>S6+S7+S8+S9+S10</f>
      </c>
      <c r="U10" s="89">
        <v>1292</v>
      </c>
      <c r="V10" s="98">
        <f>U6+U7+U8+U9+U10</f>
        <v>6421</v>
      </c>
    </row>
    <row r="11" ht="27.35" customHeight="1">
      <c r="A11" s="15"/>
      <c r="B11" s="15"/>
      <c r="C11" s="15"/>
      <c r="D11" s="13"/>
      <c r="E11" s="13"/>
      <c r="F11" s="15"/>
      <c r="G11" s="13"/>
      <c r="H11" s="13"/>
      <c r="I11" s="13"/>
      <c r="J11" t="s" s="101">
        <v>179</v>
      </c>
      <c r="K11" s="102">
        <v>129</v>
      </c>
      <c r="L11" s="102">
        <v>1281</v>
      </c>
      <c r="M11" s="103"/>
      <c r="N11" s="104">
        <v>1270</v>
      </c>
      <c r="O11" s="103"/>
      <c r="P11" s="103"/>
      <c r="Q11" t="s" s="101">
        <v>179</v>
      </c>
      <c r="R11" s="102">
        <v>129</v>
      </c>
      <c r="S11" s="105">
        <f t="shared" si="2"/>
      </c>
      <c r="T11" s="103"/>
      <c r="U11" s="104">
        <v>1270</v>
      </c>
      <c r="V11" s="103"/>
    </row>
    <row r="12" ht="20.35" customHeight="1">
      <c r="A12" s="15"/>
      <c r="B12" s="15"/>
      <c r="C12" s="15"/>
      <c r="D12" s="13"/>
      <c r="E12" s="13"/>
      <c r="F12" s="15"/>
      <c r="G12" s="13"/>
      <c r="H12" s="13"/>
      <c r="I12" s="13"/>
      <c r="J12" t="s" s="106">
        <v>180</v>
      </c>
      <c r="K12" s="104">
        <v>674</v>
      </c>
      <c r="L12" s="104">
        <v>1198</v>
      </c>
      <c r="M12" s="107">
        <f>L11+L12</f>
        <v>2479</v>
      </c>
      <c r="N12" s="104">
        <v>1187</v>
      </c>
      <c r="O12" s="107">
        <f>N11+N12</f>
        <v>2457</v>
      </c>
      <c r="P12" s="107"/>
      <c r="Q12" t="s" s="106">
        <v>180</v>
      </c>
      <c r="R12" s="104">
        <v>674</v>
      </c>
      <c r="S12" s="105">
        <f t="shared" si="9"/>
      </c>
      <c r="T12" s="105">
        <f>S11+S12</f>
      </c>
      <c r="U12" s="104">
        <v>1187</v>
      </c>
      <c r="V12" s="107">
        <f>U11+U12</f>
        <v>2457</v>
      </c>
    </row>
    <row r="13" ht="20.35" customHeight="1">
      <c r="A13" t="s" s="10">
        <v>177</v>
      </c>
      <c r="B13" t="s" s="10">
        <v>181</v>
      </c>
      <c r="C13" s="11">
        <v>241.8</v>
      </c>
      <c r="D13" s="13">
        <v>298606.4</v>
      </c>
      <c r="E13" s="13">
        <f>D13/C13</f>
        <v>1234.931348221671</v>
      </c>
      <c r="F13" s="11">
        <f>'Aircraft Specs'!K8</f>
        <v>350</v>
      </c>
      <c r="G13" s="13">
        <f>(F13*$G$8)*C13</f>
        <v>169260</v>
      </c>
      <c r="H13" s="13">
        <f>G13+D13</f>
        <v>467866.4</v>
      </c>
      <c r="I13" s="13">
        <f>H13/C13</f>
        <v>1934.931348221671</v>
      </c>
      <c r="J13" t="s" s="106">
        <v>180</v>
      </c>
      <c r="K13" s="104">
        <v>687</v>
      </c>
      <c r="L13" s="104">
        <v>1198</v>
      </c>
      <c r="M13" s="107">
        <f>L12+L13+L11</f>
        <v>3677</v>
      </c>
      <c r="N13" s="104">
        <v>1187</v>
      </c>
      <c r="O13" s="107">
        <f>N12+N13+N11</f>
        <v>3644</v>
      </c>
      <c r="P13" s="107"/>
      <c r="Q13" t="s" s="106">
        <v>180</v>
      </c>
      <c r="R13" s="104">
        <v>687</v>
      </c>
      <c r="S13" s="105">
        <f t="shared" si="9"/>
      </c>
      <c r="T13" s="105">
        <f>S12+S13+S11</f>
      </c>
      <c r="U13" s="104">
        <v>1187</v>
      </c>
      <c r="V13" s="107">
        <f>U12+U13+U11</f>
        <v>3644</v>
      </c>
    </row>
    <row r="14" ht="32.35" customHeight="1">
      <c r="A14" t="s" s="10">
        <v>177</v>
      </c>
      <c r="B14" t="s" s="10">
        <v>182</v>
      </c>
      <c r="C14" s="11">
        <v>17.2</v>
      </c>
      <c r="D14" s="13">
        <v>24737.52</v>
      </c>
      <c r="E14" s="13">
        <f>D14/C14</f>
        <v>1438.227906976744</v>
      </c>
      <c r="F14" s="11">
        <f>'Aircraft Specs'!K31</f>
        <v>350</v>
      </c>
      <c r="G14" s="13">
        <f>(F14*$G$8)*C14</f>
        <v>12040</v>
      </c>
      <c r="H14" s="13">
        <f>G14+D14</f>
        <v>36777.52</v>
      </c>
      <c r="I14" s="13">
        <f>H14/C14</f>
        <v>2138.227906976745</v>
      </c>
      <c r="J14" t="s" s="106">
        <v>180</v>
      </c>
      <c r="K14" t="s" s="106">
        <v>183</v>
      </c>
      <c r="L14" s="104">
        <v>1198</v>
      </c>
      <c r="M14" s="107">
        <f>L13+L14+L12+L11</f>
        <v>4875</v>
      </c>
      <c r="N14" s="104">
        <v>1187</v>
      </c>
      <c r="O14" s="107">
        <f>N13+N14+N12+N11</f>
        <v>4831</v>
      </c>
      <c r="P14" s="107"/>
      <c r="Q14" t="s" s="106">
        <v>180</v>
      </c>
      <c r="R14" t="s" s="106">
        <v>183</v>
      </c>
      <c r="S14" s="105">
        <f t="shared" si="9"/>
      </c>
      <c r="T14" s="105">
        <f>S13+S14+S12+S11</f>
      </c>
      <c r="U14" s="104">
        <v>1187</v>
      </c>
      <c r="V14" s="107">
        <f>U13+U14+U12+U11</f>
        <v>4831</v>
      </c>
    </row>
    <row r="15" ht="27.35" customHeight="1">
      <c r="A15" t="s" s="10">
        <v>177</v>
      </c>
      <c r="B15" t="s" s="10">
        <v>184</v>
      </c>
      <c r="C15" s="11">
        <v>5.8</v>
      </c>
      <c r="D15" s="13">
        <v>13929.31</v>
      </c>
      <c r="E15" s="13">
        <f>D15/C15</f>
        <v>2401.605172413793</v>
      </c>
      <c r="F15" s="11">
        <f>'Aircraft Specs'!K31</f>
        <v>350</v>
      </c>
      <c r="G15" s="13">
        <f>(F15*$G$8)*C15</f>
        <v>4060</v>
      </c>
      <c r="H15" s="13">
        <f>G15+D15</f>
        <v>17989.31</v>
      </c>
      <c r="I15" s="13">
        <f>H15/C15</f>
        <v>3101.605172413793</v>
      </c>
      <c r="J15" t="s" s="106">
        <v>180</v>
      </c>
      <c r="K15" s="104">
        <v>695</v>
      </c>
      <c r="L15" s="104">
        <v>1198</v>
      </c>
      <c r="M15" s="103">
        <f>L11+L12+L13+L14+L15</f>
        <v>6073</v>
      </c>
      <c r="N15" t="s" s="106">
        <v>163</v>
      </c>
      <c r="O15" s="103">
        <f>N11+N12+N13+N14</f>
        <v>4831</v>
      </c>
      <c r="P15" s="103"/>
      <c r="Q15" t="s" s="106">
        <v>180</v>
      </c>
      <c r="R15" s="104">
        <v>695</v>
      </c>
      <c r="S15" s="105">
        <f t="shared" si="9"/>
      </c>
      <c r="T15" s="108">
        <f>S11+S12+S13+S14+S15</f>
      </c>
      <c r="U15" t="s" s="106">
        <v>163</v>
      </c>
      <c r="V15" s="103">
        <f>U11+U12+U13+U14</f>
        <v>4831</v>
      </c>
    </row>
    <row r="16" ht="27.35" customHeight="1">
      <c r="A16" t="s" s="10">
        <v>177</v>
      </c>
      <c r="B16" t="s" s="10">
        <v>185</v>
      </c>
      <c r="C16" s="11">
        <v>224.2</v>
      </c>
      <c r="D16" s="13">
        <v>277586.14</v>
      </c>
      <c r="E16" s="13">
        <f>D16/C16</f>
        <v>1238.118376449599</v>
      </c>
      <c r="F16" s="11">
        <f>'Aircraft Specs'!K7</f>
        <v>350</v>
      </c>
      <c r="G16" s="13">
        <f>(F16*$G$8)*C16</f>
        <v>156940</v>
      </c>
      <c r="H16" s="13">
        <f>G16+D16</f>
        <v>434526.14</v>
      </c>
      <c r="I16" s="13">
        <f>H16/C16</f>
        <v>1938.118376449599</v>
      </c>
      <c r="J16" t="s" s="109">
        <v>186</v>
      </c>
      <c r="K16" s="110">
        <v>134</v>
      </c>
      <c r="L16" s="110">
        <v>968</v>
      </c>
      <c r="M16" s="111"/>
      <c r="N16" s="110">
        <v>959</v>
      </c>
      <c r="O16" s="111"/>
      <c r="P16" s="111"/>
      <c r="Q16" t="s" s="109">
        <v>186</v>
      </c>
      <c r="R16" s="110">
        <v>134</v>
      </c>
      <c r="S16" s="112">
        <f>E80</f>
        <v>973.9360746371804</v>
      </c>
      <c r="T16" s="111"/>
      <c r="U16" s="110">
        <v>959</v>
      </c>
      <c r="V16" s="111"/>
    </row>
    <row r="17" ht="20.35" customHeight="1">
      <c r="A17" s="113"/>
      <c r="B17" t="s" s="114">
        <v>172</v>
      </c>
      <c r="C17" s="115">
        <f>SUM(C13:C16)</f>
        <v>489</v>
      </c>
      <c r="D17" s="116">
        <f>SUM(D13:D16)</f>
        <v>614859.3700000001</v>
      </c>
      <c r="E17" s="116">
        <f>D17/C17</f>
        <v>1257.381124744376</v>
      </c>
      <c r="F17" s="113"/>
      <c r="G17" s="116">
        <f>SUM(G13:G16)</f>
        <v>342300</v>
      </c>
      <c r="H17" s="13">
        <f>G17+D17</f>
        <v>957159.3700000001</v>
      </c>
      <c r="I17" s="117">
        <f>H17/C17</f>
        <v>1957.381124744376</v>
      </c>
      <c r="J17" t="s" s="109">
        <v>144</v>
      </c>
      <c r="K17" s="110">
        <v>444</v>
      </c>
      <c r="L17" s="110">
        <v>1734</v>
      </c>
      <c r="M17" s="118">
        <f>L16+L17</f>
        <v>2702</v>
      </c>
      <c r="N17" s="110">
        <v>1719</v>
      </c>
      <c r="O17" s="118">
        <f>N16+N17</f>
        <v>2678</v>
      </c>
      <c r="P17" s="118"/>
      <c r="Q17" t="s" s="109">
        <v>144</v>
      </c>
      <c r="R17" s="110">
        <v>444</v>
      </c>
      <c r="S17" s="112">
        <f>E55</f>
        <v>1889.370425867508</v>
      </c>
      <c r="T17" s="118">
        <f>S16+S17</f>
        <v>2863.306500504688</v>
      </c>
      <c r="U17" s="110">
        <v>1719</v>
      </c>
      <c r="V17" s="118">
        <f>U16+U17</f>
        <v>2678</v>
      </c>
    </row>
    <row r="18" ht="27.35" customHeight="1">
      <c r="A18" s="15"/>
      <c r="B18" s="15"/>
      <c r="C18" s="15"/>
      <c r="D18" s="13"/>
      <c r="E18" s="13"/>
      <c r="F18" s="15"/>
      <c r="G18" s="13"/>
      <c r="H18" s="13">
        <f>G18+D18</f>
        <v>0</v>
      </c>
      <c r="I18" s="13"/>
      <c r="J18" t="s" s="109">
        <v>144</v>
      </c>
      <c r="K18" s="110">
        <v>445</v>
      </c>
      <c r="L18" s="110">
        <v>1734</v>
      </c>
      <c r="M18" s="111">
        <f>L16+L17+L18</f>
        <v>4436</v>
      </c>
      <c r="N18" s="110">
        <v>1719</v>
      </c>
      <c r="O18" s="111">
        <f>N16+N17+N18</f>
        <v>4397</v>
      </c>
      <c r="P18" s="111"/>
      <c r="Q18" t="s" s="109">
        <v>144</v>
      </c>
      <c r="R18" s="110">
        <v>445</v>
      </c>
      <c r="S18" s="112">
        <f>E56</f>
        <v>1880.390060240964</v>
      </c>
      <c r="T18" s="119">
        <f>S16+S17+S18</f>
        <v>4743.696560745651</v>
      </c>
      <c r="U18" s="110">
        <v>1719</v>
      </c>
      <c r="V18" s="111">
        <f>U16+U17+U18</f>
        <v>4397</v>
      </c>
    </row>
    <row r="19" ht="27.35" customHeight="1">
      <c r="A19" t="s" s="10">
        <v>177</v>
      </c>
      <c r="B19" t="s" s="10">
        <v>187</v>
      </c>
      <c r="C19" s="11">
        <v>5.1</v>
      </c>
      <c r="D19" s="13">
        <v>15486.4</v>
      </c>
      <c r="E19" s="13">
        <f>D19/C19</f>
        <v>3036.549019607843</v>
      </c>
      <c r="F19" s="11">
        <f t="shared" si="89" ref="F19:F24">'Aircraft Specs'!$K$30</f>
        <v>340</v>
      </c>
      <c r="G19" s="13">
        <f>(F19*$G$8)*C19</f>
        <v>3468</v>
      </c>
      <c r="H19" s="13">
        <f>G19+D19</f>
        <v>18954.4</v>
      </c>
      <c r="I19" s="13">
        <f>H19/C19</f>
        <v>3716.549019607843</v>
      </c>
      <c r="J19" t="s" s="120">
        <v>186</v>
      </c>
      <c r="K19" s="121">
        <v>131</v>
      </c>
      <c r="L19" s="121">
        <v>968</v>
      </c>
      <c r="M19" s="122"/>
      <c r="N19" s="121">
        <v>959</v>
      </c>
      <c r="O19" s="122"/>
      <c r="P19" s="122"/>
      <c r="Q19" t="s" s="120">
        <v>186</v>
      </c>
      <c r="R19" s="121">
        <v>131</v>
      </c>
      <c r="S19" s="121">
        <v>968</v>
      </c>
      <c r="T19" s="122"/>
      <c r="U19" s="121">
        <v>959</v>
      </c>
      <c r="V19" s="122"/>
    </row>
    <row r="20" ht="20.35" customHeight="1">
      <c r="A20" t="s" s="10">
        <v>177</v>
      </c>
      <c r="B20" t="s" s="10">
        <v>188</v>
      </c>
      <c r="C20" s="11">
        <v>5</v>
      </c>
      <c r="D20" s="13">
        <v>15248.9</v>
      </c>
      <c r="E20" s="13">
        <f>D20/C20</f>
        <v>3049.78</v>
      </c>
      <c r="F20" s="11">
        <f t="shared" si="89"/>
        <v>340</v>
      </c>
      <c r="G20" s="13">
        <f>(F20*$G$8)*C20</f>
        <v>3400</v>
      </c>
      <c r="H20" s="13">
        <f>G20+D20</f>
        <v>18648.9</v>
      </c>
      <c r="I20" s="13">
        <f>H20/C20</f>
        <v>3729.78</v>
      </c>
      <c r="J20" t="s" s="120">
        <v>144</v>
      </c>
      <c r="K20" s="121">
        <v>447</v>
      </c>
      <c r="L20" s="121">
        <v>1734</v>
      </c>
      <c r="M20" s="123">
        <f>L19+L20</f>
        <v>2702</v>
      </c>
      <c r="N20" s="121">
        <v>1719</v>
      </c>
      <c r="O20" s="123">
        <f>N19+N20</f>
        <v>2678</v>
      </c>
      <c r="P20" s="123"/>
      <c r="Q20" t="s" s="120">
        <v>144</v>
      </c>
      <c r="R20" s="121">
        <v>447</v>
      </c>
      <c r="S20" s="121">
        <v>1734</v>
      </c>
      <c r="T20" s="123">
        <f>S19+S20</f>
        <v>2702</v>
      </c>
      <c r="U20" s="121">
        <v>1719</v>
      </c>
      <c r="V20" s="123">
        <f>U19+U20</f>
        <v>2678</v>
      </c>
    </row>
    <row r="21" ht="27.35" customHeight="1">
      <c r="A21" t="s" s="10">
        <v>177</v>
      </c>
      <c r="B21" t="s" s="10">
        <v>189</v>
      </c>
      <c r="C21" s="11">
        <v>6.3</v>
      </c>
      <c r="D21" s="13">
        <v>14654.31</v>
      </c>
      <c r="E21" s="13">
        <f>D21/C21</f>
        <v>2326.080952380953</v>
      </c>
      <c r="F21" s="11">
        <f t="shared" si="89"/>
        <v>340</v>
      </c>
      <c r="G21" s="13">
        <f>(F21*$G$8)*C21</f>
        <v>4284</v>
      </c>
      <c r="H21" s="13">
        <f>G21+D21</f>
        <v>18938.31</v>
      </c>
      <c r="I21" s="13">
        <f>H21/C21</f>
        <v>3006.080952380952</v>
      </c>
      <c r="J21" t="s" s="120">
        <v>144</v>
      </c>
      <c r="K21" s="121">
        <v>449</v>
      </c>
      <c r="L21" s="121">
        <v>1734</v>
      </c>
      <c r="M21" s="122">
        <f>L19+L20+L21</f>
        <v>4436</v>
      </c>
      <c r="N21" s="121">
        <v>1719</v>
      </c>
      <c r="O21" s="122">
        <f>N19+N20+N21</f>
        <v>4397</v>
      </c>
      <c r="P21" s="122"/>
      <c r="Q21" t="s" s="120">
        <v>144</v>
      </c>
      <c r="R21" s="121">
        <v>449</v>
      </c>
      <c r="S21" s="121">
        <v>1734</v>
      </c>
      <c r="T21" s="124">
        <f>S19+S20+S21</f>
        <v>4436</v>
      </c>
      <c r="U21" s="121">
        <v>1719</v>
      </c>
      <c r="V21" s="122">
        <f>U19+U20+U21</f>
        <v>4397</v>
      </c>
    </row>
    <row r="22" ht="27.35" customHeight="1">
      <c r="A22" t="s" s="10">
        <v>177</v>
      </c>
      <c r="B22" t="s" s="10">
        <v>190</v>
      </c>
      <c r="C22" s="11">
        <v>6.2</v>
      </c>
      <c r="D22" s="13">
        <v>14509.31</v>
      </c>
      <c r="E22" s="13">
        <f>D22/C22</f>
        <v>2340.211290322581</v>
      </c>
      <c r="F22" s="11">
        <f t="shared" si="89"/>
        <v>340</v>
      </c>
      <c r="G22" s="13">
        <f>(F22*$G$8)*C22</f>
        <v>4216</v>
      </c>
      <c r="H22" s="13">
        <f>G22+D22</f>
        <v>18725.31</v>
      </c>
      <c r="I22" s="13">
        <f>H22/C22</f>
        <v>3020.211290322580</v>
      </c>
      <c r="J22" t="s" s="125">
        <v>191</v>
      </c>
      <c r="K22" s="126">
        <v>114</v>
      </c>
      <c r="L22" s="126">
        <v>968</v>
      </c>
      <c r="M22" s="127"/>
      <c r="N22" s="126">
        <v>959</v>
      </c>
      <c r="O22" s="127"/>
      <c r="P22" s="127"/>
      <c r="Q22" t="s" s="125">
        <v>191</v>
      </c>
      <c r="R22" s="126">
        <v>114</v>
      </c>
      <c r="S22" s="126">
        <v>968</v>
      </c>
      <c r="T22" s="127"/>
      <c r="U22" s="126">
        <v>959</v>
      </c>
      <c r="V22" s="127"/>
    </row>
    <row r="23" ht="27.35" customHeight="1">
      <c r="A23" t="s" s="10">
        <v>177</v>
      </c>
      <c r="B23" t="s" s="10">
        <v>192</v>
      </c>
      <c r="C23" s="11">
        <v>5.1</v>
      </c>
      <c r="D23" s="13">
        <v>15486.4</v>
      </c>
      <c r="E23" s="13">
        <f>D23/C23</f>
        <v>3036.549019607843</v>
      </c>
      <c r="F23" s="11">
        <f t="shared" si="89"/>
        <v>340</v>
      </c>
      <c r="G23" s="13">
        <f>(F23*$G$8)*C23</f>
        <v>3468</v>
      </c>
      <c r="H23" s="13">
        <f>G23+D23</f>
        <v>18954.4</v>
      </c>
      <c r="I23" s="13">
        <f>H23/C23</f>
        <v>3716.549019607843</v>
      </c>
      <c r="J23" t="s" s="125">
        <v>193</v>
      </c>
      <c r="K23" s="126">
        <v>460</v>
      </c>
      <c r="L23" s="126">
        <v>3770</v>
      </c>
      <c r="M23" s="127">
        <f>L22+L23</f>
        <v>4738</v>
      </c>
      <c r="N23" s="126">
        <v>3736</v>
      </c>
      <c r="O23" s="127">
        <f>N22+N23</f>
        <v>4695</v>
      </c>
      <c r="P23" s="127"/>
      <c r="Q23" t="s" s="125">
        <v>193</v>
      </c>
      <c r="R23" s="126">
        <v>460</v>
      </c>
      <c r="S23" s="126">
        <v>3770</v>
      </c>
      <c r="T23" s="128">
        <f>S22+S23</f>
        <v>4738</v>
      </c>
      <c r="U23" s="126">
        <v>3736</v>
      </c>
      <c r="V23" s="127">
        <f>U22+U23</f>
        <v>4695</v>
      </c>
    </row>
    <row r="24" ht="27.35" customHeight="1">
      <c r="A24" t="s" s="10">
        <v>177</v>
      </c>
      <c r="B24" t="s" s="10">
        <v>194</v>
      </c>
      <c r="C24" s="11">
        <v>5.1</v>
      </c>
      <c r="D24" s="13">
        <v>15486.4</v>
      </c>
      <c r="E24" s="13">
        <f>D24/C24</f>
        <v>3036.549019607843</v>
      </c>
      <c r="F24" s="11">
        <f t="shared" si="89"/>
        <v>340</v>
      </c>
      <c r="G24" s="13">
        <f>(F24*$G$8)*C24</f>
        <v>3468</v>
      </c>
      <c r="H24" s="13">
        <f>G24+D24</f>
        <v>18954.4</v>
      </c>
      <c r="I24" s="13">
        <f>H24/C24</f>
        <v>3716.549019607843</v>
      </c>
      <c r="J24" t="s" s="125">
        <v>195</v>
      </c>
      <c r="K24" s="126">
        <v>53</v>
      </c>
      <c r="L24" s="126">
        <v>726</v>
      </c>
      <c r="M24" s="127"/>
      <c r="N24" s="126">
        <v>720</v>
      </c>
      <c r="O24" s="127"/>
      <c r="P24" s="127"/>
      <c r="Q24" t="s" s="125">
        <v>195</v>
      </c>
      <c r="R24" s="126">
        <v>53</v>
      </c>
      <c r="S24" s="126">
        <v>726</v>
      </c>
      <c r="T24" s="127"/>
      <c r="U24" s="126">
        <v>720</v>
      </c>
      <c r="V24" s="127"/>
    </row>
    <row r="25" ht="27.35" customHeight="1">
      <c r="A25" t="s" s="10">
        <v>177</v>
      </c>
      <c r="B25" t="s" s="10">
        <v>196</v>
      </c>
      <c r="C25" s="11">
        <v>226.5</v>
      </c>
      <c r="D25" s="13">
        <v>280077.9</v>
      </c>
      <c r="E25" s="13">
        <f>D25/C25</f>
        <v>1236.547019867550</v>
      </c>
      <c r="F25" s="11">
        <f>'Aircraft Specs'!K9</f>
        <v>350</v>
      </c>
      <c r="G25" s="13">
        <f>(F25*$G$8)*C25</f>
        <v>158550</v>
      </c>
      <c r="H25" s="13">
        <f>G25+D25</f>
        <v>438627.9</v>
      </c>
      <c r="I25" s="13">
        <f>H25/C25</f>
        <v>1936.547019867550</v>
      </c>
      <c r="J25" t="s" s="125">
        <v>193</v>
      </c>
      <c r="K25" s="126">
        <v>481</v>
      </c>
      <c r="L25" s="126">
        <v>3508</v>
      </c>
      <c r="M25" s="127">
        <f>L24+L25</f>
        <v>4234</v>
      </c>
      <c r="N25" s="126">
        <v>3477</v>
      </c>
      <c r="O25" s="127">
        <f>N24+N25</f>
        <v>4197</v>
      </c>
      <c r="P25" s="127"/>
      <c r="Q25" t="s" s="125">
        <v>193</v>
      </c>
      <c r="R25" s="126">
        <v>481</v>
      </c>
      <c r="S25" s="126">
        <v>3508</v>
      </c>
      <c r="T25" s="128">
        <f>S24+S25</f>
        <v>4234</v>
      </c>
      <c r="U25" s="126">
        <v>3477</v>
      </c>
      <c r="V25" s="127">
        <f>U24+U25</f>
        <v>4197</v>
      </c>
    </row>
    <row r="26" ht="27.35" customHeight="1">
      <c r="A26" t="s" s="10">
        <v>177</v>
      </c>
      <c r="B26" t="s" s="10">
        <v>197</v>
      </c>
      <c r="C26" s="11">
        <v>207.4</v>
      </c>
      <c r="D26" s="13">
        <v>254483.66</v>
      </c>
      <c r="E26" s="13">
        <f>D26/C26</f>
        <v>1227.018611378978</v>
      </c>
      <c r="F26" s="11">
        <f>'Aircraft Specs'!K6</f>
        <v>350</v>
      </c>
      <c r="G26" s="13">
        <f>(F26*$G$8)*C26</f>
        <v>145180</v>
      </c>
      <c r="H26" s="13">
        <f>G26+D26</f>
        <v>399663.66</v>
      </c>
      <c r="I26" s="13">
        <f>H26/C26</f>
        <v>1927.018611378978</v>
      </c>
      <c r="J26" t="s" s="125">
        <v>195</v>
      </c>
      <c r="K26" s="126">
        <v>52</v>
      </c>
      <c r="L26" s="126">
        <v>726</v>
      </c>
      <c r="M26" s="127"/>
      <c r="N26" s="126">
        <v>720</v>
      </c>
      <c r="O26" s="127"/>
      <c r="P26" s="127"/>
      <c r="Q26" t="s" s="125">
        <v>195</v>
      </c>
      <c r="R26" s="126">
        <v>52</v>
      </c>
      <c r="S26" s="126">
        <v>726</v>
      </c>
      <c r="T26" s="127"/>
      <c r="U26" s="126">
        <v>720</v>
      </c>
      <c r="V26" s="127"/>
    </row>
    <row r="27" ht="27.35" customHeight="1">
      <c r="A27" t="s" s="10">
        <v>177</v>
      </c>
      <c r="B27" t="s" s="10">
        <v>198</v>
      </c>
      <c r="C27" s="11">
        <v>120.7</v>
      </c>
      <c r="D27" s="13">
        <v>168348.34</v>
      </c>
      <c r="E27" s="13">
        <f>D27/C27</f>
        <v>1394.766694283347</v>
      </c>
      <c r="F27" s="11">
        <f>'Aircraft Specs'!K16</f>
        <v>340</v>
      </c>
      <c r="G27" s="13">
        <f>(F27*$G$8)*C27</f>
        <v>82076</v>
      </c>
      <c r="H27" s="13">
        <f>G27+D27</f>
        <v>250424.34</v>
      </c>
      <c r="I27" s="13">
        <f>H27/C27</f>
        <v>2074.766694283347</v>
      </c>
      <c r="J27" t="s" s="125">
        <v>193</v>
      </c>
      <c r="K27" s="126">
        <v>482</v>
      </c>
      <c r="L27" s="126">
        <v>3508</v>
      </c>
      <c r="M27" s="127">
        <f>L26+L27</f>
        <v>4234</v>
      </c>
      <c r="N27" s="126">
        <v>3477</v>
      </c>
      <c r="O27" s="127">
        <f>N26+N27</f>
        <v>4197</v>
      </c>
      <c r="P27" s="127"/>
      <c r="Q27" t="s" s="125">
        <v>193</v>
      </c>
      <c r="R27" s="126">
        <v>482</v>
      </c>
      <c r="S27" s="126">
        <v>3508</v>
      </c>
      <c r="T27" s="127">
        <f>S26+S27</f>
        <v>4234</v>
      </c>
      <c r="U27" s="126">
        <v>3477</v>
      </c>
      <c r="V27" s="127">
        <f>U26+U27</f>
        <v>4197</v>
      </c>
    </row>
    <row r="28" ht="27.35" customHeight="1">
      <c r="A28" t="s" s="10">
        <v>177</v>
      </c>
      <c r="B28" t="s" s="10">
        <v>199</v>
      </c>
      <c r="C28" s="11">
        <v>153.1</v>
      </c>
      <c r="D28" s="13">
        <v>244278.47</v>
      </c>
      <c r="E28" s="13">
        <f>D28/C28</f>
        <v>1595.548465055519</v>
      </c>
      <c r="F28" s="11">
        <f>'Aircraft Specs'!K30</f>
        <v>340</v>
      </c>
      <c r="G28" s="13">
        <f>(F28*$G$8)*C28</f>
        <v>104108</v>
      </c>
      <c r="H28" s="13">
        <f>G28+D28</f>
        <v>348386.47</v>
      </c>
      <c r="I28" s="13">
        <f>H28/C28</f>
        <v>2275.548465055519</v>
      </c>
      <c r="J28" t="s" s="125">
        <v>195</v>
      </c>
      <c r="K28" s="126">
        <v>51</v>
      </c>
      <c r="L28" s="126">
        <v>726</v>
      </c>
      <c r="M28" s="127"/>
      <c r="N28" s="126">
        <v>720</v>
      </c>
      <c r="O28" s="127"/>
      <c r="P28" s="127"/>
      <c r="Q28" t="s" s="125">
        <v>195</v>
      </c>
      <c r="R28" s="126">
        <v>51</v>
      </c>
      <c r="S28" s="126">
        <v>726</v>
      </c>
      <c r="T28" s="127"/>
      <c r="U28" s="126">
        <v>720</v>
      </c>
      <c r="V28" s="127"/>
    </row>
    <row r="29" ht="27.35" customHeight="1">
      <c r="A29" t="s" s="10">
        <v>177</v>
      </c>
      <c r="B29" t="s" s="10">
        <v>200</v>
      </c>
      <c r="C29" s="11">
        <v>151.1</v>
      </c>
      <c r="D29" s="13">
        <v>221185.62</v>
      </c>
      <c r="E29" s="13">
        <f>D29/C29</f>
        <v>1463.836002647254</v>
      </c>
      <c r="F29" s="11">
        <f>'Aircraft Specs'!K18</f>
        <v>340</v>
      </c>
      <c r="G29" s="13">
        <f>(F29*$G$8)*C29</f>
        <v>102748</v>
      </c>
      <c r="H29" s="13">
        <f>G29+D29</f>
        <v>323933.62</v>
      </c>
      <c r="I29" s="13">
        <f>H29/C29</f>
        <v>2143.836002647254</v>
      </c>
      <c r="J29" t="s" s="125">
        <v>193</v>
      </c>
      <c r="K29" s="126">
        <v>489</v>
      </c>
      <c r="L29" s="126">
        <v>3508</v>
      </c>
      <c r="M29" s="127">
        <f>L28+L29</f>
        <v>4234</v>
      </c>
      <c r="N29" s="126">
        <v>3477</v>
      </c>
      <c r="O29" s="127">
        <f>N28+N29</f>
        <v>4197</v>
      </c>
      <c r="P29" s="127"/>
      <c r="Q29" t="s" s="125">
        <v>193</v>
      </c>
      <c r="R29" s="126">
        <v>489</v>
      </c>
      <c r="S29" s="126">
        <v>3508</v>
      </c>
      <c r="T29" s="127">
        <f>S28+S29</f>
        <v>4234</v>
      </c>
      <c r="U29" s="126">
        <v>3477</v>
      </c>
      <c r="V29" s="127">
        <f>U28+U29</f>
        <v>4197</v>
      </c>
    </row>
    <row r="30" ht="20.35" customHeight="1">
      <c r="A30" t="s" s="10">
        <v>177</v>
      </c>
      <c r="B30" t="s" s="10">
        <v>201</v>
      </c>
      <c r="C30" s="11">
        <v>103.7</v>
      </c>
      <c r="D30" s="13">
        <v>143660.06</v>
      </c>
      <c r="E30" s="13">
        <f>D30/C30</f>
        <v>1385.342912246866</v>
      </c>
      <c r="F30" s="11">
        <f>'Aircraft Specs'!K30</f>
        <v>340</v>
      </c>
      <c r="G30" s="13">
        <f>(F30*$G$8)*C30</f>
        <v>70516</v>
      </c>
      <c r="H30" s="13">
        <f>G30+D30</f>
        <v>214176.06</v>
      </c>
      <c r="I30" s="13">
        <f>H30/C30</f>
        <v>2065.342912246866</v>
      </c>
      <c r="J30" t="s" s="129">
        <v>202</v>
      </c>
      <c r="K30" s="15"/>
      <c r="L30" s="15"/>
      <c r="M30" s="15"/>
      <c r="N30" s="15"/>
      <c r="O30" s="15"/>
      <c r="P30" s="130"/>
      <c r="Q30" s="130"/>
      <c r="R30" s="130"/>
      <c r="S30" s="130"/>
      <c r="T30" s="130"/>
      <c r="U30" s="130"/>
      <c r="V30" s="130"/>
    </row>
    <row r="31" ht="25.35" customHeight="1">
      <c r="A31" s="113"/>
      <c r="B31" t="s" s="114">
        <v>172</v>
      </c>
      <c r="C31" s="115">
        <f>SUM(C19:C30)</f>
        <v>995.3000000000002</v>
      </c>
      <c r="D31" s="116">
        <f>SUM(D19:D30)</f>
        <v>1402905.77</v>
      </c>
      <c r="E31" s="116">
        <f>D31/C31</f>
        <v>1409.530563649151</v>
      </c>
      <c r="F31" s="113"/>
      <c r="G31" s="116">
        <f>SUM(G27:G30)</f>
        <v>359448</v>
      </c>
      <c r="H31" s="116">
        <f>G31+D31</f>
        <v>1762353.77</v>
      </c>
      <c r="I31" s="117">
        <f>H31/C31</f>
        <v>1770.675946950668</v>
      </c>
      <c r="J31" s="67"/>
      <c r="K31" s="67"/>
      <c r="L31" s="131">
        <v>2015</v>
      </c>
      <c r="M31" s="15"/>
      <c r="N31" s="131">
        <v>2016</v>
      </c>
      <c r="O31" s="15"/>
      <c r="P31" s="132"/>
      <c r="Q31" s="132"/>
      <c r="R31" s="132"/>
      <c r="S31" s="132"/>
      <c r="T31" s="132"/>
      <c r="U31" s="132"/>
      <c r="V31" s="132"/>
    </row>
    <row r="32" ht="20.35" customHeight="1">
      <c r="A32" s="15"/>
      <c r="B32" t="s" s="10">
        <v>203</v>
      </c>
      <c r="C32" s="15"/>
      <c r="D32" s="13"/>
      <c r="E32" s="13"/>
      <c r="F32" s="15"/>
      <c r="G32" s="13"/>
      <c r="H32" s="13"/>
      <c r="I32" s="13"/>
      <c r="J32" t="s" s="66">
        <v>157</v>
      </c>
      <c r="K32" t="s" s="66">
        <v>158</v>
      </c>
      <c r="L32" t="s" s="66">
        <v>159</v>
      </c>
      <c r="M32" t="s" s="66">
        <v>160</v>
      </c>
      <c r="N32" t="s" s="66">
        <v>159</v>
      </c>
      <c r="O32" t="s" s="66">
        <v>160</v>
      </c>
      <c r="P32" s="67"/>
      <c r="Q32" s="67"/>
      <c r="R32" s="67"/>
      <c r="S32" s="67"/>
      <c r="T32" s="67"/>
      <c r="U32" s="67"/>
      <c r="V32" s="67"/>
    </row>
    <row r="33" ht="20.35" customHeight="1">
      <c r="A33" t="s" s="10">
        <v>177</v>
      </c>
      <c r="B33" t="s" s="10">
        <v>204</v>
      </c>
      <c r="C33" s="11">
        <v>4.6</v>
      </c>
      <c r="D33" s="13">
        <v>8493.01</v>
      </c>
      <c r="E33" s="13">
        <f>D33/C33</f>
        <v>1846.306521739131</v>
      </c>
      <c r="F33" s="11">
        <v>175</v>
      </c>
      <c r="G33" s="13">
        <f>(F33*$G$8)*C33</f>
        <v>1610</v>
      </c>
      <c r="H33" s="13">
        <f>G33+D33</f>
        <v>10103.01</v>
      </c>
      <c r="I33" s="13">
        <f>H33/C33</f>
        <v>2196.306521739131</v>
      </c>
      <c r="J33" t="s" s="10">
        <v>205</v>
      </c>
      <c r="K33" s="133">
        <v>862</v>
      </c>
      <c r="L33" t="s" s="94">
        <v>163</v>
      </c>
      <c r="M33" t="s" s="94">
        <v>163</v>
      </c>
      <c r="N33" s="133">
        <v>0</v>
      </c>
      <c r="O33" s="133">
        <v>0</v>
      </c>
      <c r="P33" s="134"/>
      <c r="Q33" s="134"/>
      <c r="R33" s="134"/>
      <c r="S33" s="134"/>
      <c r="T33" s="134"/>
      <c r="U33" s="134"/>
      <c r="V33" s="134"/>
    </row>
    <row r="34" ht="20.35" customHeight="1">
      <c r="A34" t="s" s="10">
        <v>177</v>
      </c>
      <c r="B34" t="s" s="10">
        <v>206</v>
      </c>
      <c r="C34" s="11">
        <v>5.3</v>
      </c>
      <c r="D34" s="13">
        <v>11581.05</v>
      </c>
      <c r="E34" s="13">
        <f>D34/C34</f>
        <v>2185.103773584905</v>
      </c>
      <c r="F34" s="11">
        <v>175</v>
      </c>
      <c r="G34" s="13">
        <f>(F34*$G$8)*C34</f>
        <v>1855</v>
      </c>
      <c r="H34" s="13">
        <f>G34+D34</f>
        <v>13436.05</v>
      </c>
      <c r="I34" s="13">
        <f>H34/C34</f>
        <v>2535.103773584905</v>
      </c>
      <c r="J34" t="s" s="10">
        <v>207</v>
      </c>
      <c r="K34" s="133">
        <v>150</v>
      </c>
      <c r="L34" s="133">
        <v>1592</v>
      </c>
      <c r="M34" s="134"/>
      <c r="N34" t="s" s="94">
        <v>163</v>
      </c>
      <c r="O34" s="134"/>
      <c r="P34" s="134"/>
      <c r="Q34" s="134"/>
      <c r="R34" s="134"/>
      <c r="S34" s="134"/>
      <c r="T34" s="134"/>
      <c r="U34" s="134"/>
      <c r="V34" s="134"/>
    </row>
    <row r="35" ht="20.35" customHeight="1">
      <c r="A35" t="s" s="10">
        <v>177</v>
      </c>
      <c r="B35" t="s" s="10">
        <v>208</v>
      </c>
      <c r="C35" s="11">
        <v>158.3</v>
      </c>
      <c r="D35" s="13">
        <v>207475.15</v>
      </c>
      <c r="E35" s="13">
        <f>D35/C35</f>
        <v>1310.645293746052</v>
      </c>
      <c r="F35" s="11">
        <v>175</v>
      </c>
      <c r="G35" s="13">
        <f>(F35*$G$8)*C35</f>
        <v>55405.000000000007</v>
      </c>
      <c r="H35" s="13">
        <f>G35+D35</f>
        <v>262880.15</v>
      </c>
      <c r="I35" s="13">
        <f>H35/C35</f>
        <v>1660.645293746052</v>
      </c>
      <c r="J35" t="s" s="10">
        <v>209</v>
      </c>
      <c r="K35" t="s" s="94">
        <v>210</v>
      </c>
      <c r="L35" s="133">
        <v>3787</v>
      </c>
      <c r="M35" s="133">
        <f>L35+L34</f>
        <v>5379</v>
      </c>
      <c r="N35" t="s" s="94">
        <v>163</v>
      </c>
      <c r="O35" t="s" s="94">
        <v>163</v>
      </c>
      <c r="P35" s="134"/>
      <c r="Q35" s="134"/>
      <c r="R35" s="134"/>
      <c r="S35" s="134"/>
      <c r="T35" s="134"/>
      <c r="U35" s="134"/>
      <c r="V35" s="134"/>
    </row>
    <row r="36" ht="20.35" customHeight="1">
      <c r="A36" t="s" s="10">
        <v>177</v>
      </c>
      <c r="B36" t="s" s="10">
        <v>211</v>
      </c>
      <c r="C36" s="11">
        <v>275.7</v>
      </c>
      <c r="D36" s="13">
        <v>382644.15</v>
      </c>
      <c r="E36" s="13">
        <f>D36/C36</f>
        <v>1387.900435255713</v>
      </c>
      <c r="F36" s="11">
        <v>175</v>
      </c>
      <c r="G36" s="13">
        <f>(F36*$G$8)*C36</f>
        <v>96495</v>
      </c>
      <c r="H36" s="13">
        <f>G36+D36</f>
        <v>479139.15</v>
      </c>
      <c r="I36" s="13">
        <f>H36/C36</f>
        <v>1737.900435255713</v>
      </c>
      <c r="J36" t="s" s="10">
        <v>209</v>
      </c>
      <c r="K36" t="s" s="94">
        <v>212</v>
      </c>
      <c r="L36" s="133">
        <v>3787</v>
      </c>
      <c r="M36" s="133">
        <f>L36+L35+L34</f>
        <v>9166</v>
      </c>
      <c r="N36" t="s" s="94">
        <v>163</v>
      </c>
      <c r="O36" s="15"/>
      <c r="P36" s="15"/>
      <c r="Q36" s="15"/>
      <c r="R36" s="15"/>
      <c r="S36" s="15"/>
      <c r="T36" s="15"/>
      <c r="U36" s="15"/>
      <c r="V36" s="15"/>
    </row>
    <row r="37" ht="20.35" customHeight="1">
      <c r="A37" s="113"/>
      <c r="B37" t="s" s="114">
        <v>172</v>
      </c>
      <c r="C37" s="115">
        <f>SUM(C33:C36)</f>
        <v>443.9</v>
      </c>
      <c r="D37" s="116">
        <f>SUM(D33:D36)</f>
        <v>610193.36</v>
      </c>
      <c r="E37" s="116">
        <f>D37/C37</f>
        <v>1374.618968236089</v>
      </c>
      <c r="F37" s="11">
        <v>175</v>
      </c>
      <c r="G37" s="116">
        <f>SUM(G33:G36)</f>
        <v>155365</v>
      </c>
      <c r="H37" s="116">
        <f>G37+D37</f>
        <v>765558.36</v>
      </c>
      <c r="I37" s="117">
        <f>H37/C37</f>
        <v>1724.618968236089</v>
      </c>
      <c r="J37" t="s" s="94">
        <v>213</v>
      </c>
      <c r="K37" t="s" s="94">
        <v>214</v>
      </c>
      <c r="L37" s="133">
        <v>1400</v>
      </c>
      <c r="M37" s="134"/>
      <c r="N37" t="s" s="94">
        <v>163</v>
      </c>
      <c r="O37" s="134"/>
      <c r="P37" s="134"/>
      <c r="Q37" s="134"/>
      <c r="R37" s="134"/>
      <c r="S37" s="134"/>
      <c r="T37" s="134"/>
      <c r="U37" s="134"/>
      <c r="V37" s="134"/>
    </row>
    <row r="38" ht="20.35" customHeight="1">
      <c r="A38" s="15"/>
      <c r="B38" t="s" s="10">
        <v>215</v>
      </c>
      <c r="C38" s="15"/>
      <c r="D38" s="13"/>
      <c r="E38" s="13"/>
      <c r="F38" s="15"/>
      <c r="G38" s="13"/>
      <c r="H38" s="13"/>
      <c r="I38" s="13"/>
      <c r="J38" t="s" s="94">
        <v>216</v>
      </c>
      <c r="K38" t="s" s="94">
        <v>217</v>
      </c>
      <c r="L38" s="133">
        <v>1990</v>
      </c>
      <c r="M38" s="133">
        <f>L37+L38</f>
        <v>3390</v>
      </c>
      <c r="N38" s="133">
        <v>1990</v>
      </c>
      <c r="O38" s="134">
        <f>N37+N38</f>
      </c>
      <c r="P38" s="134"/>
      <c r="Q38" s="134"/>
      <c r="R38" s="134"/>
      <c r="S38" s="134"/>
      <c r="T38" s="134"/>
      <c r="U38" s="134"/>
      <c r="V38" s="134"/>
    </row>
    <row r="39" ht="20.35" customHeight="1">
      <c r="A39" s="15"/>
      <c r="B39" t="s" s="10">
        <v>218</v>
      </c>
      <c r="C39" s="11">
        <v>146.4</v>
      </c>
      <c r="D39" s="13">
        <v>148179.1</v>
      </c>
      <c r="E39" s="13">
        <f>D39/C39</f>
        <v>1012.152322404372</v>
      </c>
      <c r="F39" s="11">
        <v>395</v>
      </c>
      <c r="G39" s="13">
        <f>(F39*$G$8)*C39</f>
        <v>115656</v>
      </c>
      <c r="H39" s="13">
        <f>G39+D39</f>
        <v>263835.1</v>
      </c>
      <c r="I39" s="13">
        <f>H39/C39</f>
        <v>1802.152322404371</v>
      </c>
      <c r="J39" t="s" s="94">
        <v>216</v>
      </c>
      <c r="K39" t="s" s="94">
        <v>219</v>
      </c>
      <c r="L39" s="133">
        <v>1990</v>
      </c>
      <c r="M39" s="133">
        <f>L38+L39+L37</f>
        <v>5380</v>
      </c>
      <c r="N39" s="133">
        <v>1990</v>
      </c>
      <c r="O39" s="134"/>
      <c r="P39" s="134"/>
      <c r="Q39" s="134"/>
      <c r="R39" s="134"/>
      <c r="S39" s="134"/>
      <c r="T39" s="134"/>
      <c r="U39" s="134"/>
      <c r="V39" s="134"/>
    </row>
    <row r="40" ht="20.35" customHeight="1">
      <c r="A40" s="15"/>
      <c r="B40" t="s" s="10">
        <v>220</v>
      </c>
      <c r="C40" s="11">
        <v>14.1</v>
      </c>
      <c r="D40" s="13">
        <v>13833.65</v>
      </c>
      <c r="E40" s="13">
        <f>D40/C40</f>
        <v>981.1099290780141</v>
      </c>
      <c r="F40" s="11">
        <v>395</v>
      </c>
      <c r="G40" s="13">
        <f>(F40*$G$8)*C40</f>
        <v>11139</v>
      </c>
      <c r="H40" s="13">
        <f>G40+D40</f>
        <v>24972.65</v>
      </c>
      <c r="I40" s="13">
        <f>H40/C40</f>
        <v>1771.109929078014</v>
      </c>
      <c r="J40" t="s" s="94">
        <v>216</v>
      </c>
      <c r="K40" t="s" s="94">
        <v>221</v>
      </c>
      <c r="L40" s="133">
        <v>1990</v>
      </c>
      <c r="M40" s="133">
        <f>L39+L40+L38+L37</f>
        <v>7370</v>
      </c>
      <c r="N40" s="133">
        <v>1990</v>
      </c>
      <c r="O40" s="134"/>
      <c r="P40" s="134"/>
      <c r="Q40" s="134"/>
      <c r="R40" s="134"/>
      <c r="S40" s="134"/>
      <c r="T40" s="134"/>
      <c r="U40" s="134"/>
      <c r="V40" s="134"/>
    </row>
    <row r="41" ht="20.35" customHeight="1">
      <c r="A41" s="113"/>
      <c r="B41" t="s" s="114">
        <v>172</v>
      </c>
      <c r="C41" s="115">
        <f>SUM(C39:C40)</f>
        <v>160.5</v>
      </c>
      <c r="D41" s="116">
        <f>SUM(D39:D40)</f>
        <v>162012.75</v>
      </c>
      <c r="E41" s="116">
        <f>D41/C41</f>
        <v>1009.425233644860</v>
      </c>
      <c r="F41" s="11">
        <v>395</v>
      </c>
      <c r="G41" s="116">
        <f>SUM(G39:G40)</f>
        <v>126795</v>
      </c>
      <c r="H41" s="13">
        <f>G41+D41</f>
        <v>288807.75</v>
      </c>
      <c r="I41" s="117">
        <f>H41/C41</f>
        <v>1799.425233644860</v>
      </c>
      <c r="J41" t="s" s="94">
        <v>216</v>
      </c>
      <c r="K41" t="s" s="94">
        <v>222</v>
      </c>
      <c r="L41" s="133">
        <v>1990</v>
      </c>
      <c r="M41" s="133">
        <f>L40+L41+L39+L38+L37</f>
        <v>9360</v>
      </c>
      <c r="N41" s="133">
        <v>1990</v>
      </c>
      <c r="O41" s="134"/>
      <c r="P41" s="134"/>
      <c r="Q41" s="134"/>
      <c r="R41" s="134"/>
      <c r="S41" s="134"/>
      <c r="T41" s="134"/>
      <c r="U41" s="134"/>
      <c r="V41" s="134"/>
    </row>
    <row r="42" ht="20.35" customHeight="1">
      <c r="A42" s="15"/>
      <c r="B42" t="s" s="10">
        <v>223</v>
      </c>
      <c r="C42" s="15"/>
      <c r="D42" s="13"/>
      <c r="E42" s="13"/>
      <c r="F42" s="15"/>
      <c r="G42" s="13"/>
      <c r="H42" s="13"/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ht="20.35" customHeight="1">
      <c r="A43" s="15"/>
      <c r="B43" t="s" s="10">
        <v>224</v>
      </c>
      <c r="C43" s="11">
        <v>64.09999999999999</v>
      </c>
      <c r="D43" s="13">
        <v>125059.1</v>
      </c>
      <c r="E43" s="13">
        <f>D43/C43</f>
        <v>1951</v>
      </c>
      <c r="F43" s="11">
        <v>905</v>
      </c>
      <c r="G43" s="13">
        <f>(F43*$G$8)*C43</f>
        <v>116021</v>
      </c>
      <c r="H43" s="13">
        <f>G43+D43</f>
        <v>241080.1</v>
      </c>
      <c r="I43" s="13">
        <f>H43/C43</f>
        <v>3761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ht="20.35" customHeight="1">
      <c r="A44" s="15"/>
      <c r="B44" t="s" s="10">
        <v>225</v>
      </c>
      <c r="C44" s="11">
        <v>63.1</v>
      </c>
      <c r="D44" s="13">
        <v>123108.1</v>
      </c>
      <c r="E44" s="13">
        <f>D44/C44</f>
        <v>1951</v>
      </c>
      <c r="F44" s="11">
        <v>905</v>
      </c>
      <c r="G44" s="13">
        <f>(F44*$G$8)*C44</f>
        <v>114211</v>
      </c>
      <c r="H44" s="13">
        <f>G44+D44</f>
        <v>237319.1</v>
      </c>
      <c r="I44" s="13">
        <f>H44/C44</f>
        <v>3761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ht="20.35" customHeight="1">
      <c r="A45" s="15"/>
      <c r="B45" t="s" s="10">
        <v>226</v>
      </c>
      <c r="C45" s="11">
        <v>60.4</v>
      </c>
      <c r="D45" s="13">
        <v>117840.4</v>
      </c>
      <c r="E45" s="13">
        <f>D45/C45</f>
        <v>1951</v>
      </c>
      <c r="F45" s="11">
        <v>905</v>
      </c>
      <c r="G45" s="13">
        <f>(F45*$G$8)*C45</f>
        <v>109324</v>
      </c>
      <c r="H45" s="13">
        <f>G45+D45</f>
        <v>227164.4</v>
      </c>
      <c r="I45" s="13">
        <f>H45/C45</f>
        <v>3761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ht="20.35" customHeight="1">
      <c r="A46" s="15"/>
      <c r="B46" t="s" s="10">
        <v>227</v>
      </c>
      <c r="C46" s="11">
        <v>61.9</v>
      </c>
      <c r="D46" s="13">
        <v>120766.9</v>
      </c>
      <c r="E46" s="13">
        <f>D46/C46</f>
        <v>1951</v>
      </c>
      <c r="F46" s="11">
        <v>905</v>
      </c>
      <c r="G46" s="13">
        <f>(F46*$G$8)*C46</f>
        <v>112039</v>
      </c>
      <c r="H46" s="13">
        <f>G46+D46</f>
        <v>232805.9</v>
      </c>
      <c r="I46" s="13">
        <f>H46/C46</f>
        <v>3761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ht="20.35" customHeight="1">
      <c r="A47" s="113"/>
      <c r="B47" t="s" s="114">
        <v>172</v>
      </c>
      <c r="C47" s="115">
        <f>SUM(C43:C46)</f>
        <v>249.5</v>
      </c>
      <c r="D47" s="116">
        <f>SUM(D43:D46)</f>
        <v>486774.5</v>
      </c>
      <c r="E47" s="116">
        <f>D47/C47</f>
        <v>1951</v>
      </c>
      <c r="F47" s="11">
        <v>905</v>
      </c>
      <c r="G47" s="116">
        <f>SUM(G43:G46)</f>
        <v>451595</v>
      </c>
      <c r="H47" s="13">
        <f>G47+D47</f>
        <v>938369.5</v>
      </c>
      <c r="I47" s="117">
        <f>H47/C47</f>
        <v>3761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ht="20.35" customHeight="1">
      <c r="A48" s="15"/>
      <c r="B48" s="15"/>
      <c r="C48" s="15"/>
      <c r="D48" s="13"/>
      <c r="E48" s="13"/>
      <c r="F48" s="15"/>
      <c r="G48" s="13"/>
      <c r="H48" s="13"/>
      <c r="I48" s="1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ht="20.35" customHeight="1">
      <c r="A49" s="15"/>
      <c r="B49" s="15"/>
      <c r="C49" s="15"/>
      <c r="D49" s="13"/>
      <c r="E49" s="13"/>
      <c r="F49" s="15"/>
      <c r="G49" s="13"/>
      <c r="H49" s="13"/>
      <c r="I49" s="1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ht="20.35" customHeight="1">
      <c r="A50" s="15"/>
      <c r="B50" s="15"/>
      <c r="C50" s="15"/>
      <c r="D50" s="13"/>
      <c r="E50" s="13"/>
      <c r="F50" s="15"/>
      <c r="G50" s="13"/>
      <c r="H50" s="13"/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ht="20.35" customHeight="1">
      <c r="A51" s="15"/>
      <c r="B51" s="15"/>
      <c r="C51" s="15"/>
      <c r="D51" s="13"/>
      <c r="E51" s="13"/>
      <c r="F51" s="15"/>
      <c r="G51" s="13"/>
      <c r="H51" s="13"/>
      <c r="I51" s="1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ht="20.35" customHeight="1">
      <c r="A52" s="15"/>
      <c r="B52" t="s" s="10">
        <v>228</v>
      </c>
      <c r="C52" s="15"/>
      <c r="D52" s="13"/>
      <c r="E52" s="13"/>
      <c r="F52" s="15"/>
      <c r="G52" s="13"/>
      <c r="H52" s="13"/>
      <c r="I52" s="1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ht="20.35" customHeight="1">
      <c r="A53" t="s" s="10">
        <v>177</v>
      </c>
      <c r="B53" t="s" s="10">
        <v>229</v>
      </c>
      <c r="C53" s="11">
        <v>4</v>
      </c>
      <c r="D53" s="13">
        <v>28453.2</v>
      </c>
      <c r="E53" s="13">
        <f>D53/C53</f>
        <v>7113.3</v>
      </c>
      <c r="F53" s="11">
        <v>1410</v>
      </c>
      <c r="G53" s="13">
        <f>(F53*$G$8)*C53</f>
        <v>11280</v>
      </c>
      <c r="H53" s="13">
        <f>G53+D53</f>
        <v>39733.2</v>
      </c>
      <c r="I53" s="13">
        <f>H53/C53</f>
        <v>9933.299999999999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ht="20.35" customHeight="1">
      <c r="A54" t="s" s="10">
        <v>177</v>
      </c>
      <c r="B54" t="s" s="10">
        <v>230</v>
      </c>
      <c r="C54" s="11">
        <v>32.5</v>
      </c>
      <c r="D54" s="13">
        <v>74574.850000000006</v>
      </c>
      <c r="E54" s="13">
        <f>D54/C54</f>
        <v>2294.610769230770</v>
      </c>
      <c r="F54" s="11">
        <v>1410</v>
      </c>
      <c r="G54" s="13">
        <f>(F54*$G$8)*C54</f>
        <v>91650</v>
      </c>
      <c r="H54" s="13">
        <f>G54+D54</f>
        <v>166224.85</v>
      </c>
      <c r="I54" s="13">
        <f>H54/C54</f>
        <v>5114.610769230770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ht="20.35" customHeight="1">
      <c r="A55" t="s" s="10">
        <v>177</v>
      </c>
      <c r="B55" t="s" s="10">
        <v>231</v>
      </c>
      <c r="C55" s="11">
        <v>126.8</v>
      </c>
      <c r="D55" s="13">
        <v>239572.17</v>
      </c>
      <c r="E55" s="13">
        <f>D55/C55</f>
        <v>1889.370425867508</v>
      </c>
      <c r="F55" s="11">
        <v>1410</v>
      </c>
      <c r="G55" s="13">
        <f>(F55*$G$8)*C55</f>
        <v>357576</v>
      </c>
      <c r="H55" s="13">
        <f>G55+D55</f>
        <v>597148.17</v>
      </c>
      <c r="I55" s="13">
        <f>H55/C55</f>
        <v>4709.370425867508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ht="20.35" customHeight="1">
      <c r="A56" t="s" s="10">
        <v>177</v>
      </c>
      <c r="B56" t="s" s="10">
        <v>232</v>
      </c>
      <c r="C56" s="11">
        <v>132.8</v>
      </c>
      <c r="D56" s="13">
        <v>249715.8</v>
      </c>
      <c r="E56" s="13">
        <f>D56/C56</f>
        <v>1880.390060240964</v>
      </c>
      <c r="F56" s="11">
        <v>1410</v>
      </c>
      <c r="G56" s="13">
        <f>(F56*$G$8)*C56</f>
        <v>374496.0000000001</v>
      </c>
      <c r="H56" s="13">
        <f>G56+D56</f>
        <v>624211.8</v>
      </c>
      <c r="I56" s="13">
        <f>H56/C56</f>
        <v>4700.390060240964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ht="20.35" customHeight="1">
      <c r="A57" t="s" s="10">
        <v>177</v>
      </c>
      <c r="B57" t="s" s="10">
        <v>233</v>
      </c>
      <c r="C57" s="11">
        <v>170.7</v>
      </c>
      <c r="D57" s="13">
        <v>319102.53</v>
      </c>
      <c r="E57" s="13">
        <f>D57/C57</f>
        <v>1869.376274165202</v>
      </c>
      <c r="F57" s="11">
        <v>1410</v>
      </c>
      <c r="G57" s="13">
        <f>(F57*$G$8)*C57</f>
        <v>481373.9999999999</v>
      </c>
      <c r="H57" s="13">
        <f>G57+D57</f>
        <v>800476.53</v>
      </c>
      <c r="I57" s="13">
        <f>H57/C57</f>
        <v>4689.376274165203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ht="20.35" customHeight="1">
      <c r="A58" t="s" s="10">
        <v>177</v>
      </c>
      <c r="B58" t="s" s="10">
        <v>234</v>
      </c>
      <c r="C58" s="11">
        <v>161.8</v>
      </c>
      <c r="D58" s="13">
        <v>303010.87</v>
      </c>
      <c r="E58" s="13">
        <f>D58/C58</f>
        <v>1872.749505562423</v>
      </c>
      <c r="F58" s="11">
        <v>1410</v>
      </c>
      <c r="G58" s="13">
        <f>(F58*$G$8)*C58</f>
        <v>456276.0000000001</v>
      </c>
      <c r="H58" s="13">
        <f>G58+D58</f>
        <v>759286.8700000001</v>
      </c>
      <c r="I58" s="13">
        <f>H58/C58</f>
        <v>4692.749505562423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ht="20.35" customHeight="1">
      <c r="A59" s="113"/>
      <c r="B59" t="s" s="114">
        <v>172</v>
      </c>
      <c r="C59" s="115">
        <f>SUM(C53:C58)</f>
        <v>628.6</v>
      </c>
      <c r="D59" s="116">
        <f>SUM(D53:D58)</f>
        <v>1214429.42</v>
      </c>
      <c r="E59" s="116">
        <f>D59/C59</f>
        <v>1931.958988227808</v>
      </c>
      <c r="F59" s="11">
        <v>1410</v>
      </c>
      <c r="G59" s="116">
        <f>SUM(G53:G58)</f>
        <v>1772652</v>
      </c>
      <c r="H59" s="13">
        <f>G59+D59</f>
        <v>2987081.42</v>
      </c>
      <c r="I59" s="117">
        <f>H59/C59</f>
        <v>4751.958988227808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ht="20.35" customHeight="1">
      <c r="A60" s="15"/>
      <c r="B60" t="s" s="10">
        <v>235</v>
      </c>
      <c r="C60" s="15"/>
      <c r="D60" s="13"/>
      <c r="E60" s="13"/>
      <c r="F60" s="15"/>
      <c r="G60" s="13"/>
      <c r="H60" s="13"/>
      <c r="I60" s="1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ht="20.35" customHeight="1">
      <c r="A61" s="15"/>
      <c r="B61" t="s" s="10">
        <v>236</v>
      </c>
      <c r="C61" s="11">
        <v>7.3</v>
      </c>
      <c r="D61" s="13">
        <v>46594.1</v>
      </c>
      <c r="E61" s="13">
        <f>D61/C61</f>
        <v>6382.753424657534</v>
      </c>
      <c r="F61" s="11">
        <v>2430</v>
      </c>
      <c r="G61" s="13">
        <f>(F61*$G$8)*C61</f>
        <v>35478</v>
      </c>
      <c r="H61" s="13">
        <f>G61+D61</f>
        <v>82072.100000000006</v>
      </c>
      <c r="I61" s="13">
        <f>H61/C61</f>
        <v>11242.753424657536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ht="20.35" customHeight="1">
      <c r="A62" s="15"/>
      <c r="B62" t="s" s="10">
        <v>237</v>
      </c>
      <c r="C62" s="11">
        <v>174.2</v>
      </c>
      <c r="D62" s="13">
        <v>708682.92</v>
      </c>
      <c r="E62" s="13">
        <f>D62/C62</f>
        <v>4068.214236509759</v>
      </c>
      <c r="F62" s="11">
        <v>2820</v>
      </c>
      <c r="G62" s="13">
        <f>(F62*$G$8)*C62</f>
        <v>982487.9999999999</v>
      </c>
      <c r="H62" s="13">
        <f>G62+D62</f>
        <v>1691170.92</v>
      </c>
      <c r="I62" s="13">
        <f>H62/C62</f>
        <v>9708.214236509759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ht="20.35" customHeight="1">
      <c r="A63" t="s" s="10">
        <v>156</v>
      </c>
      <c r="B63" t="s" s="10">
        <v>238</v>
      </c>
      <c r="C63" s="11">
        <v>227.8</v>
      </c>
      <c r="D63" s="13">
        <v>916949.23</v>
      </c>
      <c r="E63" s="13">
        <f>D63/C63</f>
        <v>4025.238059701492</v>
      </c>
      <c r="F63" s="11">
        <v>2430</v>
      </c>
      <c r="G63" s="13">
        <f>(F63*$G$8)*C63</f>
        <v>1107108</v>
      </c>
      <c r="H63" s="13">
        <f>G63+D63</f>
        <v>2024057.23</v>
      </c>
      <c r="I63" s="13">
        <f>H63/C63</f>
        <v>8885.238059701493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ht="20.35" customHeight="1">
      <c r="A64" t="s" s="10">
        <v>156</v>
      </c>
      <c r="B64" t="s" s="10">
        <v>239</v>
      </c>
      <c r="C64" s="11">
        <v>203.8</v>
      </c>
      <c r="D64" s="13">
        <v>826131.6899999999</v>
      </c>
      <c r="E64" s="13">
        <f>D64/C64</f>
        <v>4053.639303238469</v>
      </c>
      <c r="F64" s="11">
        <v>2430</v>
      </c>
      <c r="G64" s="13">
        <f>(F64*$G$8)*C64</f>
        <v>990468</v>
      </c>
      <c r="H64" s="13">
        <f>G64+D64</f>
        <v>1816599.69</v>
      </c>
      <c r="I64" s="13">
        <f>H64/C64</f>
        <v>8913.639303238468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ht="20.35" customHeight="1">
      <c r="A65" s="15"/>
      <c r="B65" t="s" s="10">
        <v>240</v>
      </c>
      <c r="C65" s="11">
        <v>166.4</v>
      </c>
      <c r="D65" s="13">
        <v>663401.74</v>
      </c>
      <c r="E65" s="13">
        <f>D65/C65</f>
        <v>3986.789302884615</v>
      </c>
      <c r="F65" s="11">
        <v>2430</v>
      </c>
      <c r="G65" s="13">
        <f>(F65*$G$8)*C65</f>
        <v>808704</v>
      </c>
      <c r="H65" s="13">
        <f>G65+D65</f>
        <v>1472105.74</v>
      </c>
      <c r="I65" s="13">
        <f>H65/C65</f>
        <v>8846.789302884616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ht="20.35" customHeight="1">
      <c r="A66" s="15"/>
      <c r="B66" t="s" s="10">
        <v>241</v>
      </c>
      <c r="C66" s="11">
        <v>69.59999999999999</v>
      </c>
      <c r="D66" s="13">
        <v>316298.95</v>
      </c>
      <c r="E66" s="13">
        <f>D66/C66</f>
        <v>4544.525143678162</v>
      </c>
      <c r="F66" s="11">
        <v>2430</v>
      </c>
      <c r="G66" s="13">
        <f>(F66*$G$8)*C66</f>
        <v>338256</v>
      </c>
      <c r="H66" s="13">
        <f>G66+D66</f>
        <v>654554.95</v>
      </c>
      <c r="I66" s="13">
        <f>H66/C66</f>
        <v>9404.525143678162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ht="20.35" customHeight="1">
      <c r="A67" s="15"/>
      <c r="B67" t="s" s="10">
        <v>242</v>
      </c>
      <c r="C67" s="11">
        <v>24.7</v>
      </c>
      <c r="D67" s="13">
        <v>89908</v>
      </c>
      <c r="E67" s="13">
        <f>D67/C67</f>
        <v>3640</v>
      </c>
      <c r="F67" s="11">
        <v>2430</v>
      </c>
      <c r="G67" s="13">
        <f>(F67*$G$8)*C67</f>
        <v>120042</v>
      </c>
      <c r="H67" s="13">
        <f>G67+D67</f>
        <v>209950</v>
      </c>
      <c r="I67" s="13">
        <f>H67/C67</f>
        <v>8500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ht="20.35" customHeight="1">
      <c r="A68" s="113"/>
      <c r="B68" t="s" s="114">
        <v>172</v>
      </c>
      <c r="C68" s="115">
        <f>SUM(C61:C67)</f>
        <v>873.8000000000001</v>
      </c>
      <c r="D68" s="116">
        <f>SUM(D61:D67)</f>
        <v>3567966.63</v>
      </c>
      <c r="E68" s="116">
        <f>D68/C68</f>
        <v>4083.276070038910</v>
      </c>
      <c r="F68" s="11">
        <v>2430</v>
      </c>
      <c r="G68" s="116">
        <f>SUM(G61:G67)</f>
        <v>4382544</v>
      </c>
      <c r="H68" s="13">
        <f>G68+D68</f>
        <v>7950510.63</v>
      </c>
      <c r="I68" s="117">
        <f>H68/C68</f>
        <v>9098.776184481574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ht="20.35" customHeight="1">
      <c r="A69" s="15"/>
      <c r="B69" t="s" s="10">
        <v>243</v>
      </c>
      <c r="C69" s="15"/>
      <c r="D69" s="13"/>
      <c r="E69" s="13"/>
      <c r="F69" s="15"/>
      <c r="G69" s="13"/>
      <c r="H69" s="13"/>
      <c r="I69" s="13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ht="20.35" customHeight="1">
      <c r="A70" s="15"/>
      <c r="B70" t="s" s="10">
        <v>244</v>
      </c>
      <c r="C70" s="11">
        <v>2.9</v>
      </c>
      <c r="D70" s="13">
        <v>0</v>
      </c>
      <c r="E70" s="13">
        <f>D70/C70</f>
        <v>0</v>
      </c>
      <c r="F70" s="11">
        <v>2500</v>
      </c>
      <c r="G70" s="13">
        <f>(F70*$G$8)*C70</f>
        <v>14500</v>
      </c>
      <c r="H70" s="13">
        <f>G70+D70</f>
        <v>14500</v>
      </c>
      <c r="I70" s="117">
        <f>H70/C70</f>
        <v>5000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ht="20.35" customHeight="1">
      <c r="A71" s="15"/>
      <c r="B71" t="s" s="10">
        <v>245</v>
      </c>
      <c r="C71" s="11">
        <v>6.5</v>
      </c>
      <c r="D71" s="13">
        <v>0</v>
      </c>
      <c r="E71" s="13">
        <f>D71/C71</f>
        <v>0</v>
      </c>
      <c r="F71" s="11">
        <v>2500</v>
      </c>
      <c r="G71" s="13">
        <f>(F71*$G$8)*C71</f>
        <v>32500</v>
      </c>
      <c r="H71" s="13">
        <f>G71+D71</f>
        <v>32500</v>
      </c>
      <c r="I71" s="117">
        <f>H71/C71</f>
        <v>5000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ht="20.35" customHeight="1">
      <c r="A72" s="113"/>
      <c r="B72" t="s" s="114">
        <v>172</v>
      </c>
      <c r="C72" s="115">
        <f>SUM(C70:C71)</f>
        <v>9.4</v>
      </c>
      <c r="D72" s="116">
        <f>SUM(D70:D71)</f>
        <v>0</v>
      </c>
      <c r="E72" s="116">
        <f>D72/C72</f>
        <v>0</v>
      </c>
      <c r="F72" s="11">
        <v>2500</v>
      </c>
      <c r="G72" s="116">
        <f>SUM(G70:G71)</f>
        <v>47000</v>
      </c>
      <c r="H72" t="s" s="114">
        <v>246</v>
      </c>
      <c r="I72" s="11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ht="20.35" customHeight="1">
      <c r="A73" s="15"/>
      <c r="B73" t="s" s="10">
        <v>247</v>
      </c>
      <c r="C73" s="15"/>
      <c r="D73" s="13"/>
      <c r="E73" s="13"/>
      <c r="F73" s="15"/>
      <c r="G73" s="13"/>
      <c r="H73" s="13"/>
      <c r="I73" s="13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ht="20.35" customHeight="1">
      <c r="A74" s="15"/>
      <c r="B74" t="s" s="10">
        <v>248</v>
      </c>
      <c r="C74" s="11">
        <v>67.90000000000001</v>
      </c>
      <c r="D74" s="13">
        <v>84196</v>
      </c>
      <c r="E74" s="13">
        <f>D74/C74</f>
        <v>1240</v>
      </c>
      <c r="F74" s="135">
        <v>330</v>
      </c>
      <c r="G74" s="13">
        <f>(F74*$G$8)*C74</f>
        <v>44814.000000000007</v>
      </c>
      <c r="H74" s="13">
        <f>G74+D74</f>
        <v>129010</v>
      </c>
      <c r="I74" s="13">
        <f>H74/C74</f>
        <v>1900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ht="20.35" customHeight="1">
      <c r="A75" s="15"/>
      <c r="B75" t="s" s="10">
        <v>249</v>
      </c>
      <c r="C75" s="11">
        <v>174</v>
      </c>
      <c r="D75" s="13">
        <v>130461.2</v>
      </c>
      <c r="E75" s="13">
        <f>D75/C75</f>
        <v>749.7770114942529</v>
      </c>
      <c r="F75" s="135">
        <v>330</v>
      </c>
      <c r="G75" s="13">
        <f>(F75*$G$8)*C75</f>
        <v>114840</v>
      </c>
      <c r="H75" s="13">
        <f>G75+D75</f>
        <v>245301.2</v>
      </c>
      <c r="I75" s="13">
        <f>H75/C75</f>
        <v>1409.777011494253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ht="20.35" customHeight="1">
      <c r="A76" s="15"/>
      <c r="B76" t="s" s="10">
        <v>250</v>
      </c>
      <c r="C76" s="11">
        <v>200.6</v>
      </c>
      <c r="D76" s="13">
        <v>172151.5</v>
      </c>
      <c r="E76" s="13">
        <f>D76/C76</f>
        <v>858.1829511465603</v>
      </c>
      <c r="F76" s="135">
        <v>330</v>
      </c>
      <c r="G76" s="13">
        <f>(F76*$G$8)*C76</f>
        <v>132396</v>
      </c>
      <c r="H76" s="13">
        <f>G76+D76</f>
        <v>304547.5</v>
      </c>
      <c r="I76" s="13">
        <f>H76/C76</f>
        <v>1518.182951146560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ht="20.35" customHeight="1">
      <c r="A77" s="15"/>
      <c r="B77" t="s" s="10">
        <v>251</v>
      </c>
      <c r="C77" s="11">
        <v>185.3</v>
      </c>
      <c r="D77" s="13">
        <v>140552.35</v>
      </c>
      <c r="E77" s="13">
        <f>D77/C77</f>
        <v>758.5124123043713</v>
      </c>
      <c r="F77" s="135">
        <v>330</v>
      </c>
      <c r="G77" s="13">
        <f>(F77*$G$8)*C77</f>
        <v>122298</v>
      </c>
      <c r="H77" s="13">
        <f>G77+D77</f>
        <v>262850.35</v>
      </c>
      <c r="I77" s="13">
        <f>H77/C77</f>
        <v>1418.512412304371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ht="20.35" customHeight="1">
      <c r="A78" s="15"/>
      <c r="B78" t="s" s="10">
        <v>252</v>
      </c>
      <c r="C78" s="11">
        <v>3.7</v>
      </c>
      <c r="D78" s="13">
        <v>3326.35</v>
      </c>
      <c r="E78" s="13">
        <f>D78/C78</f>
        <v>899.0135135135134</v>
      </c>
      <c r="F78" s="135">
        <v>330</v>
      </c>
      <c r="G78" s="13">
        <f>(F78*$G$8)*C78</f>
        <v>2442</v>
      </c>
      <c r="H78" s="13">
        <f>G78+D78</f>
        <v>5768.35</v>
      </c>
      <c r="I78" s="13">
        <f>H78/C78</f>
        <v>1559.013513513514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ht="20.35" customHeight="1">
      <c r="A79" s="15"/>
      <c r="B79" t="s" s="10">
        <v>253</v>
      </c>
      <c r="C79" s="11">
        <v>170.9</v>
      </c>
      <c r="D79" s="13">
        <v>179442</v>
      </c>
      <c r="E79" s="13">
        <f>D79/C79</f>
        <v>1049.982445874781</v>
      </c>
      <c r="F79" s="135">
        <v>330</v>
      </c>
      <c r="G79" s="13">
        <f>(F79*$G$8)*C79</f>
        <v>112794</v>
      </c>
      <c r="H79" s="13">
        <f>G79+D79</f>
        <v>292236</v>
      </c>
      <c r="I79" s="13">
        <f>H79/C79</f>
        <v>1709.982445874781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ht="20.35" customHeight="1">
      <c r="A80" s="15"/>
      <c r="B80" t="s" s="10">
        <v>254</v>
      </c>
      <c r="C80" s="11">
        <v>144.7</v>
      </c>
      <c r="D80" s="13">
        <v>140928.55</v>
      </c>
      <c r="E80" s="13">
        <f>D80/C80</f>
        <v>973.9360746371804</v>
      </c>
      <c r="F80" s="135">
        <v>330</v>
      </c>
      <c r="G80" s="13">
        <f>(F80*$G$8)*C80</f>
        <v>95501.999999999985</v>
      </c>
      <c r="H80" s="13">
        <f>G80+D80</f>
        <v>236430.55</v>
      </c>
      <c r="I80" s="13">
        <f>H80/C80</f>
        <v>1633.936074637180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ht="20.35" customHeight="1">
      <c r="A81" s="15"/>
      <c r="B81" t="s" s="10">
        <v>255</v>
      </c>
      <c r="C81" t="s" s="10">
        <v>255</v>
      </c>
      <c r="D81" t="s" s="10">
        <v>255</v>
      </c>
      <c r="E81" t="s" s="10">
        <v>255</v>
      </c>
      <c r="F81" s="15"/>
      <c r="G81" s="13"/>
      <c r="H81" t="s" s="10">
        <v>255</v>
      </c>
      <c r="I81" s="13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ht="20.35" customHeight="1">
      <c r="A82" s="15"/>
      <c r="B82" t="s" s="10">
        <v>255</v>
      </c>
      <c r="C82" t="s" s="10">
        <v>255</v>
      </c>
      <c r="D82" t="s" s="10">
        <v>255</v>
      </c>
      <c r="E82" t="s" s="10">
        <v>255</v>
      </c>
      <c r="F82" s="15"/>
      <c r="G82" s="13"/>
      <c r="H82" t="s" s="10">
        <v>255</v>
      </c>
      <c r="I82" s="13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ht="20.35" customHeight="1">
      <c r="A83" s="15"/>
      <c r="B83" t="s" s="10">
        <v>256</v>
      </c>
      <c r="C83" s="11">
        <v>2.9</v>
      </c>
      <c r="D83" s="13">
        <v>6539.5</v>
      </c>
      <c r="E83" s="13">
        <f>D83/C83</f>
        <v>2255</v>
      </c>
      <c r="F83" s="135">
        <v>330</v>
      </c>
      <c r="G83" s="13">
        <f>(F83*$G$8)*C83</f>
        <v>1914</v>
      </c>
      <c r="H83" s="13">
        <f>G83+D83</f>
        <v>8453.5</v>
      </c>
      <c r="I83" s="13">
        <f>H83/C83</f>
        <v>2915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ht="20.35" customHeight="1">
      <c r="A84" s="15"/>
      <c r="B84" t="s" s="10">
        <v>257</v>
      </c>
      <c r="C84" s="11">
        <v>22.5</v>
      </c>
      <c r="D84" s="13">
        <v>24750</v>
      </c>
      <c r="E84" s="13">
        <f>D84/C84</f>
        <v>1100</v>
      </c>
      <c r="F84" s="135">
        <v>330</v>
      </c>
      <c r="G84" s="13">
        <f>(F84*$G$8)*C84</f>
        <v>14850</v>
      </c>
      <c r="H84" s="13">
        <f>G84+D84</f>
        <v>39600</v>
      </c>
      <c r="I84" s="13">
        <f>H84/C84</f>
        <v>1760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ht="20.35" customHeight="1">
      <c r="A85" s="113"/>
      <c r="B85" t="s" s="114">
        <v>172</v>
      </c>
      <c r="C85" s="115">
        <f>SUM(C74:C84)</f>
        <v>972.4999999999999</v>
      </c>
      <c r="D85" s="116">
        <f>SUM(D74:D84)</f>
        <v>882347.45</v>
      </c>
      <c r="E85" s="116">
        <f>D85/C85</f>
        <v>907.2981491002571</v>
      </c>
      <c r="F85" s="135">
        <v>330</v>
      </c>
      <c r="G85" s="116">
        <f>SUM(G74:G84)</f>
        <v>641850</v>
      </c>
      <c r="H85" s="13">
        <f>G85+D85</f>
        <v>1524197.45</v>
      </c>
      <c r="I85" s="117">
        <f>H85/C85</f>
        <v>1567.298149100257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ht="20.35" customHeight="1">
      <c r="A86" s="15"/>
      <c r="B86" s="15"/>
      <c r="C86" s="15"/>
      <c r="D86" s="13"/>
      <c r="E86" s="13"/>
      <c r="F86" s="135"/>
      <c r="G86" s="13"/>
      <c r="H86" s="13"/>
      <c r="I86" s="13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ht="20.35" customHeight="1">
      <c r="A87" s="113"/>
      <c r="B87" s="113"/>
      <c r="C87" s="113"/>
      <c r="D87" s="116"/>
      <c r="E87" s="116"/>
      <c r="F87" s="135"/>
      <c r="G87" s="116"/>
      <c r="H87" s="13"/>
      <c r="I87" s="13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ht="20.35" customHeight="1">
      <c r="A88" s="15"/>
      <c r="B88" s="15"/>
      <c r="C88" s="15"/>
      <c r="D88" s="13"/>
      <c r="E88" s="13"/>
      <c r="F88" s="135"/>
      <c r="G88" s="13"/>
      <c r="H88" s="13"/>
      <c r="I88" s="13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ht="20.35" customHeight="1">
      <c r="A89" s="15"/>
      <c r="B89" s="15"/>
      <c r="C89" s="15"/>
      <c r="D89" s="13"/>
      <c r="E89" s="13"/>
      <c r="F89" s="135"/>
      <c r="G89" s="13"/>
      <c r="H89" s="13"/>
      <c r="I89" s="13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ht="20.35" customHeight="1">
      <c r="A90" s="113"/>
      <c r="B90" s="113"/>
      <c r="C90" s="113"/>
      <c r="D90" s="116"/>
      <c r="E90" s="116"/>
      <c r="F90" s="15"/>
      <c r="G90" s="116"/>
      <c r="H90" s="13"/>
      <c r="I90" s="13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ht="20.35" customHeight="1">
      <c r="A91" s="113"/>
      <c r="B91" s="113"/>
      <c r="C91" s="113"/>
      <c r="D91" s="116"/>
      <c r="E91" s="116"/>
      <c r="F91" s="15"/>
      <c r="G91" s="113"/>
      <c r="H91" s="113"/>
      <c r="I91" s="113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ht="20.35" customHeight="1">
      <c r="A92" s="113"/>
      <c r="B92" s="113"/>
      <c r="C92" s="113"/>
      <c r="D92" s="116"/>
      <c r="E92" s="136"/>
      <c r="F92" s="11"/>
      <c r="G92" s="13"/>
      <c r="H92" s="13"/>
      <c r="I92" s="13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ht="20.35" customHeight="1">
      <c r="A93" s="113"/>
      <c r="B93" s="113"/>
      <c r="C93" s="113"/>
      <c r="D93" s="116"/>
      <c r="E93" s="116"/>
      <c r="F93" s="15"/>
      <c r="G93" s="113"/>
      <c r="H93" s="113"/>
      <c r="I93" s="113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ht="20.35" customHeight="1">
      <c r="A94" s="113"/>
      <c r="B94" s="113"/>
      <c r="C94" s="15"/>
      <c r="D94" s="116"/>
      <c r="E94" s="136"/>
      <c r="F94" s="15"/>
      <c r="G94" s="13"/>
      <c r="H94" s="13"/>
      <c r="I94" s="13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ht="20.35" customHeight="1">
      <c r="A95" s="113"/>
      <c r="B95" s="113"/>
      <c r="C95" s="113"/>
      <c r="D95" s="116"/>
      <c r="E95" s="116"/>
      <c r="F95" s="15"/>
      <c r="G95" s="13"/>
      <c r="H95" s="13"/>
      <c r="I95" s="13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ht="20.35" customHeight="1">
      <c r="A96" s="113"/>
      <c r="B96" s="113"/>
      <c r="C96" s="113"/>
      <c r="D96" s="116"/>
      <c r="E96" s="136"/>
      <c r="F96" s="15"/>
      <c r="G96" s="1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ht="20.35" customHeight="1">
      <c r="A97" s="113"/>
      <c r="B97" s="113"/>
      <c r="C97" s="113"/>
      <c r="D97" s="116"/>
      <c r="E97" s="116"/>
      <c r="F97" s="15"/>
      <c r="G97" s="113"/>
      <c r="H97" s="1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ht="20.3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ht="20.3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ht="20.3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ht="20.3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ht="20.3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ht="20.3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ht="20.3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ht="20.3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ht="20.3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ht="20.3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ht="20.3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</sheetData>
  <mergeCells count="10">
    <mergeCell ref="U2:V2"/>
    <mergeCell ref="S2:T2"/>
    <mergeCell ref="J30:O30"/>
    <mergeCell ref="L2:M2"/>
    <mergeCell ref="N31:O31"/>
    <mergeCell ref="C1:I1"/>
    <mergeCell ref="L31:M31"/>
    <mergeCell ref="Q1:V1"/>
    <mergeCell ref="N2:O2"/>
    <mergeCell ref="J1:O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W103"/>
  <sheetViews>
    <sheetView workbookViewId="0" showGridLines="0" defaultGridColor="1">
      <pane topLeftCell="A2" xSplit="0" ySplit="1" activePane="bottomLeft" state="frozen"/>
    </sheetView>
  </sheetViews>
  <sheetFormatPr defaultColWidth="19.6" defaultRowHeight="18" customHeight="1" outlineLevelRow="0" outlineLevelCol="0"/>
  <cols>
    <col min="1" max="1" width="22.6719" style="137" customWidth="1"/>
    <col min="2" max="2" width="22.2109" style="137" customWidth="1"/>
    <col min="3" max="3" width="23.2109" style="137" customWidth="1"/>
    <col min="4" max="4" width="15.6016" style="137" customWidth="1"/>
    <col min="5" max="5" width="20" style="137" customWidth="1"/>
    <col min="6" max="6" width="14.6016" style="137" customWidth="1"/>
    <col min="7" max="7" width="19.2109" style="137" customWidth="1"/>
    <col min="8" max="8" width="19.8125" style="137" customWidth="1"/>
    <col min="9" max="9" width="19.4219" style="137" customWidth="1"/>
    <col min="10" max="10" width="19.6016" style="137" customWidth="1"/>
    <col min="11" max="11" width="113.422" style="137" customWidth="1"/>
    <col min="12" max="12" width="18.2109" style="137" customWidth="1"/>
    <col min="13" max="13" width="19.6016" style="137" customWidth="1"/>
    <col min="14" max="14" width="12.4219" style="137" customWidth="1"/>
    <col min="15" max="15" width="19.6016" style="137" customWidth="1"/>
    <col min="16" max="16" width="12.4219" style="137" customWidth="1"/>
    <col min="17" max="17" width="19.6016" style="137" customWidth="1"/>
    <col min="18" max="18" width="31" style="137" customWidth="1"/>
    <col min="19" max="19" width="18.2109" style="137" customWidth="1"/>
    <col min="20" max="20" width="19.6016" style="137" customWidth="1"/>
    <col min="21" max="21" width="19.6016" style="137" customWidth="1"/>
    <col min="22" max="22" width="19.6016" style="137" customWidth="1"/>
    <col min="23" max="23" width="12.2109" style="137" customWidth="1"/>
    <col min="24" max="256" width="19.6016" style="137" customWidth="1"/>
  </cols>
  <sheetData>
    <row r="1" ht="65.3" customHeight="1">
      <c r="A1" s="4"/>
      <c r="B1" s="4"/>
      <c r="C1" s="53">
        <v>2015</v>
      </c>
      <c r="D1" s="4"/>
      <c r="E1" s="4"/>
      <c r="F1" s="4"/>
      <c r="G1" s="4"/>
      <c r="H1" s="4"/>
      <c r="I1" s="4"/>
      <c r="J1" s="4"/>
      <c r="K1" t="s" s="54">
        <v>150</v>
      </c>
      <c r="L1" s="4"/>
      <c r="M1" s="4"/>
      <c r="N1" s="4"/>
      <c r="O1" s="4"/>
      <c r="P1" s="4"/>
      <c r="Q1" s="55"/>
      <c r="R1" t="s" s="54">
        <v>151</v>
      </c>
      <c r="S1" s="4"/>
      <c r="T1" s="4"/>
      <c r="U1" s="4"/>
      <c r="V1" s="4"/>
      <c r="W1" s="4"/>
    </row>
    <row r="2" ht="31.9" customHeight="1">
      <c r="A2" s="56"/>
      <c r="B2" t="s" s="57">
        <v>152</v>
      </c>
      <c r="C2" t="s" s="57">
        <v>153</v>
      </c>
      <c r="D2" t="s" s="57">
        <v>154</v>
      </c>
      <c r="E2" t="s" s="57">
        <v>155</v>
      </c>
      <c r="F2" s="58"/>
      <c r="G2" s="58"/>
      <c r="H2" s="58"/>
      <c r="I2" s="58"/>
      <c r="J2" s="56"/>
      <c r="K2" s="59"/>
      <c r="L2" s="59"/>
      <c r="M2" s="60">
        <v>2015</v>
      </c>
      <c r="N2" s="56"/>
      <c r="O2" s="60">
        <v>2016</v>
      </c>
      <c r="P2" s="56"/>
      <c r="Q2" s="61"/>
      <c r="R2" s="59"/>
      <c r="S2" s="59"/>
      <c r="T2" s="60">
        <v>2015</v>
      </c>
      <c r="U2" s="56"/>
      <c r="V2" s="60">
        <v>2016</v>
      </c>
      <c r="W2" s="56"/>
    </row>
    <row r="3" ht="19.95" customHeight="1">
      <c r="A3" s="15"/>
      <c r="B3" t="s" s="62">
        <v>156</v>
      </c>
      <c r="C3" s="63">
        <v>1178.6</v>
      </c>
      <c r="D3" s="64">
        <v>3037369.18</v>
      </c>
      <c r="E3" s="64">
        <f>D3/C3</f>
        <v>2577.099253351434</v>
      </c>
      <c r="F3" s="65"/>
      <c r="G3" s="64"/>
      <c r="H3" s="64"/>
      <c r="I3" s="64"/>
      <c r="J3" s="65"/>
      <c r="K3" t="s" s="66">
        <v>157</v>
      </c>
      <c r="L3" t="s" s="66">
        <v>158</v>
      </c>
      <c r="M3" t="s" s="66">
        <v>159</v>
      </c>
      <c r="N3" t="s" s="66">
        <v>160</v>
      </c>
      <c r="O3" t="s" s="66">
        <v>159</v>
      </c>
      <c r="P3" t="s" s="66">
        <v>160</v>
      </c>
      <c r="Q3" s="67"/>
      <c r="R3" t="s" s="66">
        <v>157</v>
      </c>
      <c r="S3" t="s" s="66">
        <v>158</v>
      </c>
      <c r="T3" t="s" s="66">
        <v>159</v>
      </c>
      <c r="U3" t="s" s="66">
        <v>160</v>
      </c>
      <c r="V3" t="s" s="66">
        <v>159</v>
      </c>
      <c r="W3" t="s" s="66">
        <v>160</v>
      </c>
    </row>
    <row r="4" ht="20" customHeight="1">
      <c r="A4" s="15"/>
      <c r="B4" t="s" s="68">
        <v>161</v>
      </c>
      <c r="C4" s="69">
        <v>3745.7</v>
      </c>
      <c r="D4" s="70">
        <v>5796335.54</v>
      </c>
      <c r="E4" s="70">
        <f>D4/C4</f>
        <v>1547.463902608324</v>
      </c>
      <c r="F4" s="71"/>
      <c r="G4" s="70"/>
      <c r="H4" s="70"/>
      <c r="I4" s="70"/>
      <c r="J4" s="71"/>
      <c r="K4" t="s" s="72">
        <v>162</v>
      </c>
      <c r="L4" s="73">
        <v>124</v>
      </c>
      <c r="M4" s="73">
        <v>495</v>
      </c>
      <c r="N4" s="74"/>
      <c r="O4" t="s" s="72">
        <v>163</v>
      </c>
      <c r="P4" s="74"/>
      <c r="Q4" s="74"/>
      <c r="R4" t="s" s="72">
        <v>162</v>
      </c>
      <c r="S4" s="73">
        <v>124</v>
      </c>
      <c r="T4" s="75">
        <f t="shared" si="2" ref="T4:T11">#REF!</f>
      </c>
      <c r="U4" s="74"/>
      <c r="V4" t="s" s="72">
        <v>163</v>
      </c>
      <c r="W4" s="74"/>
    </row>
    <row r="5" ht="18" customHeight="1">
      <c r="A5" s="15"/>
      <c r="B5" t="s" s="76">
        <v>164</v>
      </c>
      <c r="C5" s="77">
        <v>24.1</v>
      </c>
      <c r="D5" s="78">
        <v>319199.94</v>
      </c>
      <c r="E5" s="78">
        <f>D5/C5</f>
        <v>13244.810788381743</v>
      </c>
      <c r="F5" s="79"/>
      <c r="G5" s="78"/>
      <c r="H5" s="78"/>
      <c r="I5" s="78"/>
      <c r="J5" s="79"/>
      <c r="K5" t="s" s="80">
        <v>165</v>
      </c>
      <c r="L5" s="81">
        <v>823</v>
      </c>
      <c r="M5" s="81">
        <v>6000</v>
      </c>
      <c r="N5" s="74">
        <f>M4+M5</f>
        <v>6495</v>
      </c>
      <c r="O5" t="s" s="72">
        <v>163</v>
      </c>
      <c r="P5" t="s" s="82">
        <v>44</v>
      </c>
      <c r="Q5" s="83"/>
      <c r="R5" t="s" s="80">
        <v>165</v>
      </c>
      <c r="S5" s="81">
        <v>823</v>
      </c>
      <c r="T5" s="84">
        <f>#REF!</f>
      </c>
      <c r="U5" s="83">
        <f>T4+T5</f>
      </c>
      <c r="V5" t="s" s="72">
        <v>163</v>
      </c>
      <c r="W5" t="s" s="82">
        <v>44</v>
      </c>
    </row>
    <row r="6" ht="20.35" customHeight="1">
      <c r="A6" s="15"/>
      <c r="B6" s="15"/>
      <c r="C6" s="15"/>
      <c r="D6" s="13"/>
      <c r="E6" s="13"/>
      <c r="F6" s="15"/>
      <c r="G6" s="13"/>
      <c r="H6" s="13"/>
      <c r="I6" s="13"/>
      <c r="J6" s="138"/>
      <c r="K6" t="s" s="86">
        <v>166</v>
      </c>
      <c r="L6" s="87">
        <v>125</v>
      </c>
      <c r="M6" s="87">
        <v>1264</v>
      </c>
      <c r="N6" s="88"/>
      <c r="O6" s="89">
        <v>1253</v>
      </c>
      <c r="P6" s="88"/>
      <c r="Q6" s="90"/>
      <c r="R6" t="s" s="86">
        <v>166</v>
      </c>
      <c r="S6" s="87">
        <v>125</v>
      </c>
      <c r="T6" s="91">
        <f t="shared" si="2"/>
      </c>
      <c r="U6" s="88"/>
      <c r="V6" s="89">
        <v>1253</v>
      </c>
      <c r="W6" s="88"/>
    </row>
    <row r="7" ht="20.35" customHeight="1">
      <c r="A7" s="15"/>
      <c r="B7" s="15"/>
      <c r="C7" s="15"/>
      <c r="D7" s="13"/>
      <c r="E7" s="13"/>
      <c r="F7" s="15"/>
      <c r="G7" t="s" s="10">
        <v>167</v>
      </c>
      <c r="H7" t="s" s="10">
        <v>168</v>
      </c>
      <c r="I7" s="13"/>
      <c r="J7" s="138"/>
      <c r="K7" s="92">
        <v>802</v>
      </c>
      <c r="L7" s="89">
        <v>696</v>
      </c>
      <c r="M7" s="89">
        <v>1304</v>
      </c>
      <c r="N7" s="88">
        <f>M6+M7</f>
        <v>2568</v>
      </c>
      <c r="O7" s="89">
        <v>1292</v>
      </c>
      <c r="P7" s="88">
        <f>O6+O7</f>
        <v>2545</v>
      </c>
      <c r="Q7" s="90"/>
      <c r="R7" s="92">
        <v>802</v>
      </c>
      <c r="S7" s="89">
        <v>696</v>
      </c>
      <c r="T7" s="93">
        <f t="shared" si="10" ref="T7:T15">#REF!</f>
      </c>
      <c r="U7" s="93">
        <f>T6+T7</f>
      </c>
      <c r="V7" s="89">
        <v>1292</v>
      </c>
      <c r="W7" s="88">
        <f>V6+V7</f>
        <v>2545</v>
      </c>
    </row>
    <row r="8" ht="20.35" customHeight="1">
      <c r="A8" s="15"/>
      <c r="B8" s="15"/>
      <c r="C8" s="15"/>
      <c r="D8" s="13"/>
      <c r="E8" s="13"/>
      <c r="F8" s="15"/>
      <c r="G8" s="13">
        <v>2</v>
      </c>
      <c r="H8" s="13">
        <v>2.2</v>
      </c>
      <c r="I8" s="13"/>
      <c r="J8" s="138"/>
      <c r="K8" s="92">
        <v>802</v>
      </c>
      <c r="L8" s="89">
        <v>697</v>
      </c>
      <c r="M8" s="89">
        <v>1304</v>
      </c>
      <c r="N8" s="88">
        <f>M7+M8+M6</f>
        <v>3872</v>
      </c>
      <c r="O8" s="89">
        <v>1292</v>
      </c>
      <c r="P8" s="88">
        <f>O7+O8+O6</f>
        <v>3837</v>
      </c>
      <c r="Q8" s="90"/>
      <c r="R8" s="92">
        <v>802</v>
      </c>
      <c r="S8" s="89">
        <v>697</v>
      </c>
      <c r="T8" s="93">
        <f t="shared" si="10"/>
      </c>
      <c r="U8" s="93">
        <f>T7+T8+T6</f>
      </c>
      <c r="V8" s="89">
        <v>1292</v>
      </c>
      <c r="W8" s="88">
        <f>V7+V8+V6</f>
        <v>3837</v>
      </c>
    </row>
    <row r="9" ht="32.35" customHeight="1">
      <c r="A9" t="s" s="94">
        <v>169</v>
      </c>
      <c r="B9" t="s" s="94">
        <v>170</v>
      </c>
      <c r="C9" t="s" s="94">
        <v>171</v>
      </c>
      <c r="D9" t="s" s="94">
        <v>172</v>
      </c>
      <c r="E9" t="s" s="94">
        <v>155</v>
      </c>
      <c r="F9" t="s" s="94">
        <v>173</v>
      </c>
      <c r="G9" t="s" s="94">
        <v>174</v>
      </c>
      <c r="H9" t="s" s="94">
        <v>175</v>
      </c>
      <c r="I9" t="s" s="94">
        <v>176</v>
      </c>
      <c r="J9" s="138"/>
      <c r="K9" s="92">
        <v>802</v>
      </c>
      <c r="L9" s="89">
        <v>698</v>
      </c>
      <c r="M9" s="89">
        <v>1304</v>
      </c>
      <c r="N9" s="88">
        <f>M8+M9+M7+M6</f>
        <v>5176</v>
      </c>
      <c r="O9" s="89">
        <v>1292</v>
      </c>
      <c r="P9" s="88">
        <f>O8+O9+O7+O6</f>
        <v>5129</v>
      </c>
      <c r="Q9" s="90"/>
      <c r="R9" s="92">
        <v>802</v>
      </c>
      <c r="S9" s="89">
        <v>698</v>
      </c>
      <c r="T9" s="93">
        <f t="shared" si="10"/>
      </c>
      <c r="U9" s="93">
        <f>T8+T9+T7+T6</f>
      </c>
      <c r="V9" s="89">
        <v>1292</v>
      </c>
      <c r="W9" s="88">
        <f>V8+V9+V7+V6</f>
        <v>5129</v>
      </c>
    </row>
    <row r="10" ht="27.35" customHeight="1">
      <c r="A10" t="s" s="10">
        <v>177</v>
      </c>
      <c r="B10" t="s" s="10">
        <v>258</v>
      </c>
      <c r="C10" s="11">
        <v>5</v>
      </c>
      <c r="D10" s="13">
        <v>3930.48</v>
      </c>
      <c r="E10" s="13">
        <f>D10/C10</f>
        <v>786.096</v>
      </c>
      <c r="F10" s="15"/>
      <c r="G10" s="13">
        <f>(F10*$G$8)*C10</f>
        <v>0</v>
      </c>
      <c r="H10" s="13"/>
      <c r="I10" s="13"/>
      <c r="J10" s="138"/>
      <c r="K10" s="96">
        <v>802</v>
      </c>
      <c r="L10" s="97">
        <v>699</v>
      </c>
      <c r="M10" s="97">
        <v>1304</v>
      </c>
      <c r="N10" s="98">
        <f>M6+M7+M8+M9+M10</f>
        <v>6480</v>
      </c>
      <c r="O10" s="89">
        <v>1292</v>
      </c>
      <c r="P10" s="98">
        <f>O6+O7+O8+O9+O10</f>
        <v>6421</v>
      </c>
      <c r="Q10" s="99"/>
      <c r="R10" s="96">
        <v>802</v>
      </c>
      <c r="S10" s="97">
        <v>699</v>
      </c>
      <c r="T10" s="93">
        <f t="shared" si="10"/>
      </c>
      <c r="U10" s="100">
        <f>T6+T7+T8+T9+T10</f>
      </c>
      <c r="V10" s="89">
        <v>1292</v>
      </c>
      <c r="W10" s="98">
        <f>V6+V7+V8+V9+V10</f>
        <v>6421</v>
      </c>
    </row>
    <row r="11" ht="27.35" customHeight="1">
      <c r="A11" s="15"/>
      <c r="B11" s="15"/>
      <c r="C11" s="15"/>
      <c r="D11" s="13"/>
      <c r="E11" s="13"/>
      <c r="F11" s="15"/>
      <c r="G11" s="13"/>
      <c r="H11" s="13"/>
      <c r="I11" s="13"/>
      <c r="J11" s="15"/>
      <c r="K11" t="s" s="101">
        <v>179</v>
      </c>
      <c r="L11" s="102">
        <v>129</v>
      </c>
      <c r="M11" s="102">
        <v>1281</v>
      </c>
      <c r="N11" s="103"/>
      <c r="O11" s="104">
        <v>1270</v>
      </c>
      <c r="P11" s="103"/>
      <c r="Q11" s="103"/>
      <c r="R11" t="s" s="101">
        <v>179</v>
      </c>
      <c r="S11" s="102">
        <v>129</v>
      </c>
      <c r="T11" s="105">
        <f t="shared" si="2"/>
      </c>
      <c r="U11" s="103"/>
      <c r="V11" s="104">
        <v>1270</v>
      </c>
      <c r="W11" s="103"/>
    </row>
    <row r="12" ht="20.35" customHeight="1">
      <c r="A12" s="15"/>
      <c r="B12" s="15"/>
      <c r="C12" s="15"/>
      <c r="D12" s="13"/>
      <c r="E12" s="13"/>
      <c r="F12" s="15"/>
      <c r="G12" s="13"/>
      <c r="H12" s="13"/>
      <c r="I12" s="13"/>
      <c r="J12" s="15"/>
      <c r="K12" t="s" s="106">
        <v>180</v>
      </c>
      <c r="L12" s="104">
        <v>674</v>
      </c>
      <c r="M12" s="104">
        <v>1198</v>
      </c>
      <c r="N12" s="107">
        <f>M11+M12</f>
        <v>2479</v>
      </c>
      <c r="O12" s="104">
        <v>1187</v>
      </c>
      <c r="P12" s="107">
        <f>O11+O12</f>
        <v>2457</v>
      </c>
      <c r="Q12" s="107"/>
      <c r="R12" t="s" s="106">
        <v>180</v>
      </c>
      <c r="S12" s="104">
        <v>674</v>
      </c>
      <c r="T12" s="105">
        <f t="shared" si="10"/>
      </c>
      <c r="U12" s="105">
        <f>T11+T12</f>
      </c>
      <c r="V12" s="104">
        <v>1187</v>
      </c>
      <c r="W12" s="107">
        <f>V11+V12</f>
        <v>2457</v>
      </c>
    </row>
    <row r="13" ht="20.35" customHeight="1">
      <c r="A13" t="s" s="10">
        <v>177</v>
      </c>
      <c r="B13" t="s" s="10">
        <v>181</v>
      </c>
      <c r="C13" s="11">
        <v>228.3</v>
      </c>
      <c r="D13" s="13">
        <v>288971.24</v>
      </c>
      <c r="E13" s="13">
        <f>D13/C13</f>
        <v>1265.752255803767</v>
      </c>
      <c r="F13" s="11">
        <f>'Aircraft Specs'!K8</f>
        <v>350</v>
      </c>
      <c r="G13" s="13">
        <f>(F13*$G$8)*C13</f>
        <v>159810</v>
      </c>
      <c r="H13" s="13">
        <f>G13+D13</f>
        <v>448781.24</v>
      </c>
      <c r="I13" s="13">
        <f>H13/C13</f>
        <v>1965.752255803767</v>
      </c>
      <c r="J13" s="15"/>
      <c r="K13" t="s" s="106">
        <v>180</v>
      </c>
      <c r="L13" s="104">
        <v>687</v>
      </c>
      <c r="M13" s="104">
        <v>1198</v>
      </c>
      <c r="N13" s="107">
        <f>M12+M13+M11</f>
        <v>3677</v>
      </c>
      <c r="O13" s="104">
        <v>1187</v>
      </c>
      <c r="P13" s="107">
        <f>O12+O13+O11</f>
        <v>3644</v>
      </c>
      <c r="Q13" s="107"/>
      <c r="R13" t="s" s="106">
        <v>180</v>
      </c>
      <c r="S13" s="104">
        <v>687</v>
      </c>
      <c r="T13" s="105">
        <f t="shared" si="10"/>
      </c>
      <c r="U13" s="105">
        <f>T12+T13+T11</f>
      </c>
      <c r="V13" s="104">
        <v>1187</v>
      </c>
      <c r="W13" s="107">
        <f>V12+V13+V11</f>
        <v>3644</v>
      </c>
    </row>
    <row r="14" ht="32.35" customHeight="1">
      <c r="A14" t="s" s="10">
        <v>177</v>
      </c>
      <c r="B14" t="s" s="10">
        <v>182</v>
      </c>
      <c r="C14" s="11">
        <v>6.6</v>
      </c>
      <c r="D14" s="13">
        <v>8902.719999999999</v>
      </c>
      <c r="E14" s="13">
        <f>D14/C14</f>
        <v>1348.896969696970</v>
      </c>
      <c r="F14" s="11">
        <f>'Aircraft Specs'!K31</f>
        <v>350</v>
      </c>
      <c r="G14" s="13">
        <f>(F14*$G$8)*C14</f>
        <v>4620</v>
      </c>
      <c r="H14" s="13">
        <f>G14+D14</f>
        <v>13522.72</v>
      </c>
      <c r="I14" s="13">
        <f>H14/C14</f>
        <v>2048.896969696970</v>
      </c>
      <c r="J14" s="15"/>
      <c r="K14" t="s" s="106">
        <v>180</v>
      </c>
      <c r="L14" t="s" s="106">
        <v>183</v>
      </c>
      <c r="M14" s="104">
        <v>1198</v>
      </c>
      <c r="N14" s="107">
        <f>M13+M14+M12+M11</f>
        <v>4875</v>
      </c>
      <c r="O14" s="104">
        <v>1187</v>
      </c>
      <c r="P14" s="107">
        <f>O13+O14+O12+O11</f>
        <v>4831</v>
      </c>
      <c r="Q14" s="107"/>
      <c r="R14" t="s" s="106">
        <v>180</v>
      </c>
      <c r="S14" t="s" s="106">
        <v>183</v>
      </c>
      <c r="T14" s="105">
        <f t="shared" si="10"/>
      </c>
      <c r="U14" s="105">
        <f>T13+T14+T12+T11</f>
      </c>
      <c r="V14" s="104">
        <v>1187</v>
      </c>
      <c r="W14" s="107">
        <f>V13+V14+V12+V11</f>
        <v>4831</v>
      </c>
    </row>
    <row r="15" ht="27.35" customHeight="1">
      <c r="A15" t="s" s="10">
        <v>177</v>
      </c>
      <c r="B15" t="s" s="10">
        <v>185</v>
      </c>
      <c r="C15" s="11">
        <v>229</v>
      </c>
      <c r="D15" s="13">
        <v>289978.94</v>
      </c>
      <c r="E15" s="13">
        <f>D15/C15</f>
        <v>1266.283580786026</v>
      </c>
      <c r="F15" s="11">
        <f>'Aircraft Specs'!K31</f>
        <v>350</v>
      </c>
      <c r="G15" s="13">
        <f>(F15*$G$8)*C15</f>
        <v>160300</v>
      </c>
      <c r="H15" s="13">
        <f>G15+D15</f>
        <v>450278.94</v>
      </c>
      <c r="I15" s="13">
        <f>H15/C15</f>
        <v>1966.283580786026</v>
      </c>
      <c r="J15" s="15"/>
      <c r="K15" t="s" s="106">
        <v>180</v>
      </c>
      <c r="L15" s="104">
        <v>695</v>
      </c>
      <c r="M15" s="104">
        <v>1198</v>
      </c>
      <c r="N15" s="103">
        <f>M11+M12+M13+M14+M15</f>
        <v>6073</v>
      </c>
      <c r="O15" t="s" s="106">
        <v>163</v>
      </c>
      <c r="P15" s="103">
        <f>O11+O12+O13+O14</f>
        <v>4831</v>
      </c>
      <c r="Q15" s="103"/>
      <c r="R15" t="s" s="106">
        <v>180</v>
      </c>
      <c r="S15" s="104">
        <v>695</v>
      </c>
      <c r="T15" s="105">
        <f t="shared" si="10"/>
      </c>
      <c r="U15" s="108">
        <f>T11+T12+T13+T14+T15</f>
      </c>
      <c r="V15" t="s" s="106">
        <v>163</v>
      </c>
      <c r="W15" s="103">
        <f>V11+V12+V13+V14</f>
        <v>4831</v>
      </c>
    </row>
    <row r="16" ht="27.35" customHeight="1">
      <c r="A16" t="s" s="10">
        <v>177</v>
      </c>
      <c r="B16" t="s" s="10">
        <v>259</v>
      </c>
      <c r="C16" s="11">
        <v>148</v>
      </c>
      <c r="D16" s="13">
        <v>192355.46</v>
      </c>
      <c r="E16" s="13">
        <f>D16/C16</f>
        <v>1299.699054054054</v>
      </c>
      <c r="F16" s="11">
        <f>'Aircraft Specs'!K7</f>
        <v>350</v>
      </c>
      <c r="G16" s="13">
        <f>(F16*$G$8)*C16</f>
        <v>103600</v>
      </c>
      <c r="H16" s="13">
        <f>G16+D16</f>
        <v>295955.46</v>
      </c>
      <c r="I16" s="13">
        <f>H16/C16</f>
        <v>1999.699054054054</v>
      </c>
      <c r="J16" s="15"/>
      <c r="K16" t="s" s="109">
        <v>186</v>
      </c>
      <c r="L16" s="110">
        <v>134</v>
      </c>
      <c r="M16" s="110">
        <v>968</v>
      </c>
      <c r="N16" s="111"/>
      <c r="O16" s="110">
        <v>959</v>
      </c>
      <c r="P16" s="111"/>
      <c r="Q16" s="111"/>
      <c r="R16" t="s" s="109">
        <v>186</v>
      </c>
      <c r="S16" s="110">
        <v>134</v>
      </c>
      <c r="T16" s="112">
        <f>E75</f>
        <v>980.2070791527312</v>
      </c>
      <c r="U16" s="111"/>
      <c r="V16" s="110">
        <v>959</v>
      </c>
      <c r="W16" s="111"/>
    </row>
    <row r="17" ht="20.35" customHeight="1">
      <c r="A17" s="113"/>
      <c r="B17" t="s" s="114">
        <v>172</v>
      </c>
      <c r="C17" s="115">
        <f>SUM(C13:C16)</f>
        <v>611.9</v>
      </c>
      <c r="D17" s="116">
        <f>SUM(D13:D16)</f>
        <v>780208.3599999999</v>
      </c>
      <c r="E17" s="116">
        <f>D17/C17</f>
        <v>1275.058604347115</v>
      </c>
      <c r="F17" s="113"/>
      <c r="G17" s="116">
        <f>SUM(G13:G16)</f>
        <v>428330</v>
      </c>
      <c r="H17" s="13">
        <f>G17+D17</f>
        <v>1208538.36</v>
      </c>
      <c r="I17" s="117">
        <f>H17/C17</f>
        <v>1975.058604347115</v>
      </c>
      <c r="J17" s="15"/>
      <c r="K17" t="s" s="109">
        <v>144</v>
      </c>
      <c r="L17" s="110">
        <v>444</v>
      </c>
      <c r="M17" s="110">
        <v>1734</v>
      </c>
      <c r="N17" s="118">
        <f>M16+M17</f>
        <v>2702</v>
      </c>
      <c r="O17" s="110">
        <v>1719</v>
      </c>
      <c r="P17" s="118">
        <f>O16+O17</f>
        <v>2678</v>
      </c>
      <c r="Q17" s="118"/>
      <c r="R17" t="s" s="109">
        <v>144</v>
      </c>
      <c r="S17" s="110">
        <v>444</v>
      </c>
      <c r="T17" s="112">
        <f>E52</f>
        <v>1881.848414271556</v>
      </c>
      <c r="U17" s="118">
        <f>T16+T17</f>
        <v>2862.055493424287</v>
      </c>
      <c r="V17" s="110">
        <v>1719</v>
      </c>
      <c r="W17" s="118">
        <f>V16+V17</f>
        <v>2678</v>
      </c>
    </row>
    <row r="18" ht="27.35" customHeight="1">
      <c r="A18" s="15"/>
      <c r="B18" s="15"/>
      <c r="C18" s="15"/>
      <c r="D18" s="13"/>
      <c r="E18" s="13"/>
      <c r="F18" s="15"/>
      <c r="G18" s="13"/>
      <c r="H18" s="13">
        <f>G18+D18</f>
        <v>0</v>
      </c>
      <c r="I18" s="13"/>
      <c r="J18" s="15"/>
      <c r="K18" t="s" s="109">
        <v>144</v>
      </c>
      <c r="L18" s="110">
        <v>445</v>
      </c>
      <c r="M18" s="110">
        <v>1734</v>
      </c>
      <c r="N18" s="111">
        <f>M16+M17+M18</f>
        <v>4436</v>
      </c>
      <c r="O18" s="110">
        <v>1719</v>
      </c>
      <c r="P18" s="111">
        <f>O16+O17+O18</f>
        <v>4397</v>
      </c>
      <c r="Q18" s="111"/>
      <c r="R18" t="s" s="109">
        <v>144</v>
      </c>
      <c r="S18" s="110">
        <v>445</v>
      </c>
      <c r="T18" s="112">
        <f>E53</f>
        <v>1879.275070955534</v>
      </c>
      <c r="U18" s="119">
        <f>T16+T17+T18</f>
        <v>4741.330564379821</v>
      </c>
      <c r="V18" s="110">
        <v>1719</v>
      </c>
      <c r="W18" s="111">
        <f>V16+V17+V18</f>
        <v>4397</v>
      </c>
    </row>
    <row r="19" ht="27.35" customHeight="1">
      <c r="A19" t="s" s="10">
        <v>177</v>
      </c>
      <c r="B19" t="s" s="10">
        <v>260</v>
      </c>
      <c r="C19" s="11">
        <v>86.90000000000001</v>
      </c>
      <c r="D19" s="13">
        <v>110442.96</v>
      </c>
      <c r="E19" s="13">
        <f>D19/C19</f>
        <v>1270.920138089758</v>
      </c>
      <c r="F19" s="11">
        <f t="shared" si="90" ref="F19:F24">'Aircraft Specs'!$K$30</f>
        <v>340</v>
      </c>
      <c r="G19" s="13">
        <f>(F19*$G$8)*C19</f>
        <v>59092.000000000007</v>
      </c>
      <c r="H19" s="13">
        <f>G19+D19</f>
        <v>169534.96</v>
      </c>
      <c r="I19" s="13">
        <f>H19/C19</f>
        <v>1950.920138089758</v>
      </c>
      <c r="J19" s="15"/>
      <c r="K19" t="s" s="120">
        <v>186</v>
      </c>
      <c r="L19" s="121">
        <v>131</v>
      </c>
      <c r="M19" s="121">
        <v>968</v>
      </c>
      <c r="N19" s="122"/>
      <c r="O19" s="121">
        <v>959</v>
      </c>
      <c r="P19" s="122"/>
      <c r="Q19" s="122"/>
      <c r="R19" t="s" s="120">
        <v>186</v>
      </c>
      <c r="S19" s="121">
        <v>131</v>
      </c>
      <c r="T19" s="121">
        <v>968</v>
      </c>
      <c r="U19" s="122"/>
      <c r="V19" s="121">
        <v>959</v>
      </c>
      <c r="W19" s="122"/>
    </row>
    <row r="20" ht="20.35" customHeight="1">
      <c r="A20" t="s" s="10">
        <v>177</v>
      </c>
      <c r="B20" t="s" s="10">
        <v>261</v>
      </c>
      <c r="C20" s="11">
        <v>230.1</v>
      </c>
      <c r="D20" s="13">
        <v>291039.5</v>
      </c>
      <c r="E20" s="13">
        <f>D20/C20</f>
        <v>1264.839200347675</v>
      </c>
      <c r="F20" s="11">
        <f t="shared" si="90"/>
        <v>340</v>
      </c>
      <c r="G20" s="13">
        <f>(F20*$G$8)*C20</f>
        <v>156468</v>
      </c>
      <c r="H20" s="13">
        <f>G20+D20</f>
        <v>447507.5</v>
      </c>
      <c r="I20" s="13">
        <f>H20/C20</f>
        <v>1944.839200347675</v>
      </c>
      <c r="J20" s="15"/>
      <c r="K20" t="s" s="120">
        <v>144</v>
      </c>
      <c r="L20" s="121">
        <v>447</v>
      </c>
      <c r="M20" s="121">
        <v>1734</v>
      </c>
      <c r="N20" s="123">
        <f>M19+M20</f>
        <v>2702</v>
      </c>
      <c r="O20" s="121">
        <v>1719</v>
      </c>
      <c r="P20" s="123">
        <f>O19+O20</f>
        <v>2678</v>
      </c>
      <c r="Q20" s="123"/>
      <c r="R20" t="s" s="120">
        <v>144</v>
      </c>
      <c r="S20" s="121">
        <v>447</v>
      </c>
      <c r="T20" s="121">
        <v>1734</v>
      </c>
      <c r="U20" s="123">
        <f>T19+T20</f>
        <v>2702</v>
      </c>
      <c r="V20" s="121">
        <v>1719</v>
      </c>
      <c r="W20" s="123">
        <f>V19+V20</f>
        <v>2678</v>
      </c>
    </row>
    <row r="21" ht="27.35" customHeight="1">
      <c r="A21" t="s" s="10">
        <v>177</v>
      </c>
      <c r="B21" t="s" s="10">
        <v>262</v>
      </c>
      <c r="C21" s="11">
        <v>2.3</v>
      </c>
      <c r="D21" s="13">
        <v>10625.5</v>
      </c>
      <c r="E21" s="13">
        <f>D21/C21</f>
        <v>4619.782608695653</v>
      </c>
      <c r="F21" s="11">
        <f t="shared" si="90"/>
        <v>340</v>
      </c>
      <c r="G21" s="13">
        <f>(F21*$G$8)*C21</f>
        <v>1564</v>
      </c>
      <c r="H21" s="13">
        <f>G21+D21</f>
        <v>12189.5</v>
      </c>
      <c r="I21" s="13">
        <f>H21/C21</f>
        <v>5299.782608695653</v>
      </c>
      <c r="J21" s="15"/>
      <c r="K21" t="s" s="120">
        <v>144</v>
      </c>
      <c r="L21" s="121">
        <v>449</v>
      </c>
      <c r="M21" s="121">
        <v>1734</v>
      </c>
      <c r="N21" s="122">
        <f>M19+M20+M21</f>
        <v>4436</v>
      </c>
      <c r="O21" s="121">
        <v>1719</v>
      </c>
      <c r="P21" s="122">
        <f>O19+O20+O21</f>
        <v>4397</v>
      </c>
      <c r="Q21" s="122"/>
      <c r="R21" t="s" s="120">
        <v>144</v>
      </c>
      <c r="S21" s="121">
        <v>449</v>
      </c>
      <c r="T21" s="121">
        <v>1734</v>
      </c>
      <c r="U21" s="124">
        <f>T19+T20+T21</f>
        <v>4436</v>
      </c>
      <c r="V21" s="121">
        <v>1719</v>
      </c>
      <c r="W21" s="122">
        <f>V19+V20+V21</f>
        <v>4397</v>
      </c>
    </row>
    <row r="22" ht="27.35" customHeight="1">
      <c r="A22" t="s" s="10">
        <v>177</v>
      </c>
      <c r="B22" t="s" s="10">
        <v>263</v>
      </c>
      <c r="C22" s="11">
        <v>2.2</v>
      </c>
      <c r="D22" s="13">
        <v>10367</v>
      </c>
      <c r="E22" s="13">
        <f>D22/C22</f>
        <v>4712.272727272727</v>
      </c>
      <c r="F22" s="11">
        <f t="shared" si="90"/>
        <v>340</v>
      </c>
      <c r="G22" s="13">
        <f>(F22*$G$8)*C22</f>
        <v>1496</v>
      </c>
      <c r="H22" s="13">
        <f>G22+D22</f>
        <v>11863</v>
      </c>
      <c r="I22" s="13">
        <f>H22/C22</f>
        <v>5392.272727272727</v>
      </c>
      <c r="J22" s="113"/>
      <c r="K22" t="s" s="125">
        <v>191</v>
      </c>
      <c r="L22" s="126">
        <v>114</v>
      </c>
      <c r="M22" s="126">
        <v>968</v>
      </c>
      <c r="N22" s="127"/>
      <c r="O22" s="126">
        <v>959</v>
      </c>
      <c r="P22" s="127"/>
      <c r="Q22" s="127"/>
      <c r="R22" t="s" s="125">
        <v>191</v>
      </c>
      <c r="S22" s="126">
        <v>114</v>
      </c>
      <c r="T22" s="126">
        <v>968</v>
      </c>
      <c r="U22" s="127"/>
      <c r="V22" s="126">
        <v>959</v>
      </c>
      <c r="W22" s="127"/>
    </row>
    <row r="23" ht="27.35" customHeight="1">
      <c r="A23" t="s" s="10">
        <v>177</v>
      </c>
      <c r="B23" t="s" s="10">
        <v>264</v>
      </c>
      <c r="C23" s="11">
        <v>2.4</v>
      </c>
      <c r="D23" s="13">
        <v>10884</v>
      </c>
      <c r="E23" s="13">
        <f>D23/C23</f>
        <v>4535</v>
      </c>
      <c r="F23" s="11">
        <f t="shared" si="90"/>
        <v>340</v>
      </c>
      <c r="G23" s="13">
        <f>(F23*$G$8)*C23</f>
        <v>1632</v>
      </c>
      <c r="H23" s="13">
        <f>G23+D23</f>
        <v>12516</v>
      </c>
      <c r="I23" s="13">
        <f>H23/C23</f>
        <v>5215</v>
      </c>
      <c r="J23" s="15"/>
      <c r="K23" t="s" s="125">
        <v>193</v>
      </c>
      <c r="L23" s="126">
        <v>460</v>
      </c>
      <c r="M23" s="126">
        <v>3770</v>
      </c>
      <c r="N23" s="127">
        <f>M22+M23</f>
        <v>4738</v>
      </c>
      <c r="O23" s="126">
        <v>3736</v>
      </c>
      <c r="P23" s="127">
        <f>O22+O23</f>
        <v>4695</v>
      </c>
      <c r="Q23" s="127"/>
      <c r="R23" t="s" s="125">
        <v>193</v>
      </c>
      <c r="S23" s="126">
        <v>460</v>
      </c>
      <c r="T23" s="126">
        <v>3770</v>
      </c>
      <c r="U23" s="128">
        <f>T22+T23</f>
        <v>4738</v>
      </c>
      <c r="V23" s="126">
        <v>3736</v>
      </c>
      <c r="W23" s="127">
        <f>V22+V23</f>
        <v>4695</v>
      </c>
    </row>
    <row r="24" ht="27.35" customHeight="1">
      <c r="A24" t="s" s="10">
        <v>177</v>
      </c>
      <c r="B24" t="s" s="10">
        <v>265</v>
      </c>
      <c r="C24" s="11">
        <v>39</v>
      </c>
      <c r="D24" s="13">
        <v>67434.98</v>
      </c>
      <c r="E24" s="13">
        <f>D24/C24</f>
        <v>1729.102051282051</v>
      </c>
      <c r="F24" s="11">
        <f t="shared" si="90"/>
        <v>340</v>
      </c>
      <c r="G24" s="13">
        <f>(F24*$G$8)*C24</f>
        <v>26520</v>
      </c>
      <c r="H24" s="13">
        <f>G24+D24</f>
        <v>93954.98</v>
      </c>
      <c r="I24" s="13">
        <f>H24/C24</f>
        <v>2409.102051282051</v>
      </c>
      <c r="J24" s="15"/>
      <c r="K24" t="s" s="125">
        <v>195</v>
      </c>
      <c r="L24" s="126">
        <v>53</v>
      </c>
      <c r="M24" s="126">
        <v>726</v>
      </c>
      <c r="N24" s="127"/>
      <c r="O24" s="126">
        <v>720</v>
      </c>
      <c r="P24" s="127"/>
      <c r="Q24" s="127"/>
      <c r="R24" t="s" s="125">
        <v>195</v>
      </c>
      <c r="S24" s="126">
        <v>53</v>
      </c>
      <c r="T24" s="126">
        <v>726</v>
      </c>
      <c r="U24" s="127"/>
      <c r="V24" s="126">
        <v>720</v>
      </c>
      <c r="W24" s="127"/>
    </row>
    <row r="25" ht="27.35" customHeight="1">
      <c r="A25" t="s" s="10">
        <v>177</v>
      </c>
      <c r="B25" t="s" s="10">
        <v>266</v>
      </c>
      <c r="C25" s="11">
        <v>8.9</v>
      </c>
      <c r="D25" s="13">
        <v>15585.62</v>
      </c>
      <c r="E25" s="13">
        <f>D25/C25</f>
        <v>1751.193258426966</v>
      </c>
      <c r="F25" s="11">
        <f>'Aircraft Specs'!K9</f>
        <v>350</v>
      </c>
      <c r="G25" s="13">
        <f>(F25*$G$8)*C25</f>
        <v>6230</v>
      </c>
      <c r="H25" s="13">
        <f>G25+D25</f>
        <v>21815.62</v>
      </c>
      <c r="I25" s="13">
        <f>H25/C25</f>
        <v>2451.193258426967</v>
      </c>
      <c r="J25" s="15"/>
      <c r="K25" t="s" s="125">
        <v>193</v>
      </c>
      <c r="L25" s="126">
        <v>481</v>
      </c>
      <c r="M25" s="126">
        <v>3508</v>
      </c>
      <c r="N25" s="127">
        <f>M24+M25</f>
        <v>4234</v>
      </c>
      <c r="O25" s="126">
        <v>3477</v>
      </c>
      <c r="P25" s="127">
        <f>O24+O25</f>
        <v>4197</v>
      </c>
      <c r="Q25" s="127"/>
      <c r="R25" t="s" s="125">
        <v>193</v>
      </c>
      <c r="S25" s="126">
        <v>481</v>
      </c>
      <c r="T25" s="126">
        <v>3508</v>
      </c>
      <c r="U25" s="128">
        <f>T24+T25</f>
        <v>4234</v>
      </c>
      <c r="V25" s="126">
        <v>3477</v>
      </c>
      <c r="W25" s="127">
        <f>V24+V25</f>
        <v>4197</v>
      </c>
    </row>
    <row r="26" ht="27.35" customHeight="1">
      <c r="A26" t="s" s="10">
        <v>177</v>
      </c>
      <c r="B26" t="s" s="10">
        <v>198</v>
      </c>
      <c r="C26" s="11">
        <v>187.4</v>
      </c>
      <c r="D26" s="13">
        <v>257846.92</v>
      </c>
      <c r="E26" s="13">
        <f>D26/C26</f>
        <v>1375.917395944504</v>
      </c>
      <c r="F26" s="11">
        <f>'Aircraft Specs'!K6</f>
        <v>350</v>
      </c>
      <c r="G26" s="13">
        <f>(F26*$G$8)*C26</f>
        <v>131180</v>
      </c>
      <c r="H26" s="13">
        <f>G26+D26</f>
        <v>389026.92</v>
      </c>
      <c r="I26" s="13">
        <f>H26/C26</f>
        <v>2075.917395944504</v>
      </c>
      <c r="J26" s="15"/>
      <c r="K26" t="s" s="125">
        <v>195</v>
      </c>
      <c r="L26" s="126">
        <v>52</v>
      </c>
      <c r="M26" s="126">
        <v>726</v>
      </c>
      <c r="N26" s="127"/>
      <c r="O26" s="126">
        <v>720</v>
      </c>
      <c r="P26" s="127"/>
      <c r="Q26" s="127"/>
      <c r="R26" t="s" s="125">
        <v>195</v>
      </c>
      <c r="S26" s="126">
        <v>52</v>
      </c>
      <c r="T26" s="126">
        <v>726</v>
      </c>
      <c r="U26" s="127"/>
      <c r="V26" s="126">
        <v>720</v>
      </c>
      <c r="W26" s="127"/>
    </row>
    <row r="27" ht="27.35" customHeight="1">
      <c r="A27" t="s" s="10">
        <v>177</v>
      </c>
      <c r="B27" t="s" s="10">
        <v>199</v>
      </c>
      <c r="C27" s="11">
        <v>192.3</v>
      </c>
      <c r="D27" s="13">
        <v>265650.68</v>
      </c>
      <c r="E27" s="13">
        <f>D27/C27</f>
        <v>1381.438793551742</v>
      </c>
      <c r="F27" s="11">
        <f>'Aircraft Specs'!K16</f>
        <v>340</v>
      </c>
      <c r="G27" s="13">
        <f>(F27*$G$8)*C27</f>
        <v>130764</v>
      </c>
      <c r="H27" s="13">
        <f>G27+D27</f>
        <v>396414.68</v>
      </c>
      <c r="I27" s="13">
        <f>H27/C27</f>
        <v>2061.438793551742</v>
      </c>
      <c r="J27" s="15"/>
      <c r="K27" t="s" s="125">
        <v>193</v>
      </c>
      <c r="L27" s="126">
        <v>482</v>
      </c>
      <c r="M27" s="126">
        <v>3508</v>
      </c>
      <c r="N27" s="127">
        <f>M26+M27</f>
        <v>4234</v>
      </c>
      <c r="O27" s="126">
        <v>3477</v>
      </c>
      <c r="P27" s="127">
        <f>O26+O27</f>
        <v>4197</v>
      </c>
      <c r="Q27" s="127"/>
      <c r="R27" t="s" s="125">
        <v>193</v>
      </c>
      <c r="S27" s="126">
        <v>482</v>
      </c>
      <c r="T27" s="126">
        <v>3508</v>
      </c>
      <c r="U27" s="127">
        <f>T26+T27</f>
        <v>4234</v>
      </c>
      <c r="V27" s="126">
        <v>3477</v>
      </c>
      <c r="W27" s="127">
        <f>V26+V27</f>
        <v>4197</v>
      </c>
    </row>
    <row r="28" ht="27.35" customHeight="1">
      <c r="A28" t="s" s="10">
        <v>177</v>
      </c>
      <c r="B28" t="s" s="10">
        <v>200</v>
      </c>
      <c r="C28" s="11">
        <v>194.6</v>
      </c>
      <c r="D28" s="13">
        <v>267546.16</v>
      </c>
      <c r="E28" s="13">
        <f>D28/C28</f>
        <v>1374.851798561151</v>
      </c>
      <c r="F28" s="11">
        <f>'Aircraft Specs'!K30</f>
        <v>340</v>
      </c>
      <c r="G28" s="13">
        <f>(F28*$G$8)*C28</f>
        <v>132328</v>
      </c>
      <c r="H28" s="13">
        <f>G28+D28</f>
        <v>399874.16</v>
      </c>
      <c r="I28" s="13">
        <f>H28/C28</f>
        <v>2054.851798561151</v>
      </c>
      <c r="J28" s="15"/>
      <c r="K28" t="s" s="125">
        <v>195</v>
      </c>
      <c r="L28" s="126">
        <v>51</v>
      </c>
      <c r="M28" s="126">
        <v>726</v>
      </c>
      <c r="N28" s="127"/>
      <c r="O28" s="126">
        <v>720</v>
      </c>
      <c r="P28" s="127"/>
      <c r="Q28" s="127"/>
      <c r="R28" t="s" s="125">
        <v>195</v>
      </c>
      <c r="S28" s="126">
        <v>51</v>
      </c>
      <c r="T28" s="126">
        <v>726</v>
      </c>
      <c r="U28" s="127"/>
      <c r="V28" s="126">
        <v>720</v>
      </c>
      <c r="W28" s="127"/>
    </row>
    <row r="29" ht="27.35" customHeight="1">
      <c r="A29" t="s" s="10">
        <v>177</v>
      </c>
      <c r="B29" t="s" s="10">
        <v>201</v>
      </c>
      <c r="C29" s="11">
        <v>174.3</v>
      </c>
      <c r="D29" s="13">
        <v>239944.2</v>
      </c>
      <c r="E29" s="13">
        <f>D29/C29</f>
        <v>1376.616179001721</v>
      </c>
      <c r="F29" s="11">
        <f>'Aircraft Specs'!K18</f>
        <v>340</v>
      </c>
      <c r="G29" s="13">
        <f>(F29*$G$8)*C29</f>
        <v>118524</v>
      </c>
      <c r="H29" s="13">
        <f>G29+D29</f>
        <v>358468.2</v>
      </c>
      <c r="I29" s="13">
        <f>H29/C29</f>
        <v>2056.616179001721</v>
      </c>
      <c r="J29" s="15"/>
      <c r="K29" t="s" s="125">
        <v>193</v>
      </c>
      <c r="L29" s="126">
        <v>489</v>
      </c>
      <c r="M29" s="126">
        <v>3508</v>
      </c>
      <c r="N29" s="127">
        <f>M28+M29</f>
        <v>4234</v>
      </c>
      <c r="O29" s="126">
        <v>3477</v>
      </c>
      <c r="P29" s="127">
        <f>O28+O29</f>
        <v>4197</v>
      </c>
      <c r="Q29" s="127"/>
      <c r="R29" t="s" s="125">
        <v>193</v>
      </c>
      <c r="S29" s="126">
        <v>489</v>
      </c>
      <c r="T29" s="126">
        <v>3508</v>
      </c>
      <c r="U29" s="127">
        <f>T28+T29</f>
        <v>4234</v>
      </c>
      <c r="V29" s="126">
        <v>3477</v>
      </c>
      <c r="W29" s="127">
        <f>V28+V29</f>
        <v>4197</v>
      </c>
    </row>
    <row r="30" ht="25.35" customHeight="1">
      <c r="A30" s="113"/>
      <c r="B30" t="s" s="114">
        <v>172</v>
      </c>
      <c r="C30" s="115">
        <f>SUM(C19:C29)</f>
        <v>1120.4</v>
      </c>
      <c r="D30" s="116">
        <f>SUM(D19:D29)</f>
        <v>1547367.52</v>
      </c>
      <c r="E30" s="116">
        <f>D30/C30</f>
        <v>1381.084898250625</v>
      </c>
      <c r="F30" s="113"/>
      <c r="G30" s="116">
        <f>SUM(G19:G29)</f>
        <v>765798</v>
      </c>
      <c r="H30" s="116">
        <f>G30+D30</f>
        <v>2313165.52</v>
      </c>
      <c r="I30" s="117">
        <f>H30/C30</f>
        <v>2064.589003927169</v>
      </c>
      <c r="J30" s="113"/>
      <c r="K30" s="67"/>
      <c r="L30" s="67"/>
      <c r="M30" s="131">
        <v>2015</v>
      </c>
      <c r="N30" s="15"/>
      <c r="O30" s="131">
        <v>2016</v>
      </c>
      <c r="P30" s="15"/>
      <c r="Q30" s="132"/>
      <c r="R30" s="132"/>
      <c r="S30" s="132"/>
      <c r="T30" s="132"/>
      <c r="U30" s="132"/>
      <c r="V30" s="132"/>
      <c r="W30" s="132"/>
    </row>
    <row r="31" ht="20.35" customHeight="1">
      <c r="A31" s="15"/>
      <c r="B31" t="s" s="10">
        <v>203</v>
      </c>
      <c r="C31" s="15"/>
      <c r="D31" s="13"/>
      <c r="E31" s="13"/>
      <c r="F31" s="15"/>
      <c r="G31" s="13"/>
      <c r="H31" s="13"/>
      <c r="I31" s="13"/>
      <c r="J31" s="15"/>
      <c r="K31" t="s" s="66">
        <v>157</v>
      </c>
      <c r="L31" t="s" s="66">
        <v>158</v>
      </c>
      <c r="M31" t="s" s="66">
        <v>159</v>
      </c>
      <c r="N31" t="s" s="66">
        <v>160</v>
      </c>
      <c r="O31" t="s" s="66">
        <v>159</v>
      </c>
      <c r="P31" t="s" s="66">
        <v>160</v>
      </c>
      <c r="Q31" s="67"/>
      <c r="R31" s="67"/>
      <c r="S31" s="67"/>
      <c r="T31" s="67"/>
      <c r="U31" s="67"/>
      <c r="V31" s="67"/>
      <c r="W31" s="67"/>
    </row>
    <row r="32" ht="20.35" customHeight="1">
      <c r="A32" t="s" s="10">
        <v>177</v>
      </c>
      <c r="B32" t="s" s="10">
        <v>267</v>
      </c>
      <c r="C32" s="11">
        <v>10.9</v>
      </c>
      <c r="D32" s="13">
        <v>15051.1</v>
      </c>
      <c r="E32" s="13">
        <f>D32/C32</f>
        <v>1380.834862385321</v>
      </c>
      <c r="F32" s="11">
        <v>175</v>
      </c>
      <c r="G32" s="13">
        <f>(F32*$G$8)*C32</f>
        <v>3815</v>
      </c>
      <c r="H32" s="13">
        <f>G32+D32</f>
        <v>18866.1</v>
      </c>
      <c r="I32" s="13">
        <f>H32/C32</f>
        <v>1730.834862385321</v>
      </c>
      <c r="J32" s="15"/>
      <c r="K32" t="s" s="10">
        <v>205</v>
      </c>
      <c r="L32" s="133">
        <v>862</v>
      </c>
      <c r="M32" t="s" s="94">
        <v>163</v>
      </c>
      <c r="N32" t="s" s="94">
        <v>163</v>
      </c>
      <c r="O32" s="133">
        <v>0</v>
      </c>
      <c r="P32" s="133">
        <v>0</v>
      </c>
      <c r="Q32" s="134"/>
      <c r="R32" s="134"/>
      <c r="S32" s="134"/>
      <c r="T32" s="134"/>
      <c r="U32" s="134"/>
      <c r="V32" s="134"/>
      <c r="W32" s="134"/>
    </row>
    <row r="33" ht="20.35" customHeight="1">
      <c r="A33" t="s" s="10">
        <v>177</v>
      </c>
      <c r="B33" t="s" s="10">
        <v>208</v>
      </c>
      <c r="C33" s="11">
        <v>253.4</v>
      </c>
      <c r="D33" s="13">
        <v>340844.55</v>
      </c>
      <c r="E33" s="13">
        <f>D33/C33</f>
        <v>1345.085043409629</v>
      </c>
      <c r="F33" s="11">
        <v>175</v>
      </c>
      <c r="G33" s="13">
        <f>(F33*$G$8)*C33</f>
        <v>88690</v>
      </c>
      <c r="H33" s="13">
        <f>G33+D33</f>
        <v>429534.55</v>
      </c>
      <c r="I33" s="13">
        <f>H33/C33</f>
        <v>1695.085043409629</v>
      </c>
      <c r="J33" s="15"/>
      <c r="K33" t="s" s="10">
        <v>209</v>
      </c>
      <c r="L33" t="s" s="94">
        <v>210</v>
      </c>
      <c r="M33" s="133">
        <v>3787</v>
      </c>
      <c r="N33" s="134">
        <f>M33+#REF!</f>
      </c>
      <c r="O33" t="s" s="94">
        <v>163</v>
      </c>
      <c r="P33" t="s" s="94">
        <v>163</v>
      </c>
      <c r="Q33" s="134"/>
      <c r="R33" s="134"/>
      <c r="S33" s="134"/>
      <c r="T33" s="134"/>
      <c r="U33" s="134"/>
      <c r="V33" s="134"/>
      <c r="W33" s="134"/>
    </row>
    <row r="34" ht="20.35" customHeight="1">
      <c r="A34" t="s" s="10">
        <v>177</v>
      </c>
      <c r="B34" t="s" s="10">
        <v>211</v>
      </c>
      <c r="C34" s="11">
        <v>248.7</v>
      </c>
      <c r="D34" s="13">
        <v>363201</v>
      </c>
      <c r="E34" s="13">
        <f>D34/C34</f>
        <v>1460.398069963812</v>
      </c>
      <c r="F34" s="11">
        <v>175</v>
      </c>
      <c r="G34" s="13">
        <f>(F34*$G$8)*C34</f>
        <v>87045</v>
      </c>
      <c r="H34" s="13">
        <f>G34+D34</f>
        <v>450246</v>
      </c>
      <c r="I34" s="13">
        <f>H34/C34</f>
        <v>1810.398069963812</v>
      </c>
      <c r="J34" s="15"/>
      <c r="K34" t="s" s="10">
        <v>209</v>
      </c>
      <c r="L34" t="s" s="94">
        <v>212</v>
      </c>
      <c r="M34" s="133">
        <v>3787</v>
      </c>
      <c r="N34" s="134">
        <f>M34+M33+#REF!</f>
      </c>
      <c r="O34" t="s" s="94">
        <v>163</v>
      </c>
      <c r="P34" s="15"/>
      <c r="Q34" s="15"/>
      <c r="R34" s="15"/>
      <c r="S34" s="15"/>
      <c r="T34" s="15"/>
      <c r="U34" s="15"/>
      <c r="V34" s="15"/>
      <c r="W34" s="15"/>
    </row>
    <row r="35" ht="20.35" customHeight="1">
      <c r="A35" s="113"/>
      <c r="B35" t="s" s="114">
        <v>172</v>
      </c>
      <c r="C35" s="115">
        <f>SUM(C32:C34)</f>
        <v>513</v>
      </c>
      <c r="D35" s="116">
        <f>SUM(D32:D34)</f>
        <v>719096.6499999999</v>
      </c>
      <c r="E35" s="116">
        <f>D35/C35</f>
        <v>1401.747855750487</v>
      </c>
      <c r="F35" s="11">
        <v>175</v>
      </c>
      <c r="G35" s="116">
        <f>SUM(G32:G34)</f>
        <v>179550</v>
      </c>
      <c r="H35" s="116">
        <f>G35+D35</f>
        <v>898646.6499999999</v>
      </c>
      <c r="I35" s="117">
        <f>H35/C35</f>
        <v>1751.747855750487</v>
      </c>
      <c r="J35" s="113"/>
      <c r="K35" t="s" s="94">
        <v>213</v>
      </c>
      <c r="L35" t="s" s="94">
        <v>214</v>
      </c>
      <c r="M35" s="133">
        <v>1400</v>
      </c>
      <c r="N35" s="134"/>
      <c r="O35" t="s" s="94">
        <v>163</v>
      </c>
      <c r="P35" s="134"/>
      <c r="Q35" s="134"/>
      <c r="R35" s="134"/>
      <c r="S35" s="134"/>
      <c r="T35" s="134"/>
      <c r="U35" s="134"/>
      <c r="V35" s="134"/>
      <c r="W35" s="134"/>
    </row>
    <row r="36" ht="20.35" customHeight="1">
      <c r="A36" s="15"/>
      <c r="B36" t="s" s="10">
        <v>215</v>
      </c>
      <c r="C36" s="15"/>
      <c r="D36" s="13"/>
      <c r="E36" s="13"/>
      <c r="F36" s="15"/>
      <c r="G36" s="13"/>
      <c r="H36" s="13"/>
      <c r="I36" s="13"/>
      <c r="J36" s="15"/>
      <c r="K36" t="s" s="94">
        <v>216</v>
      </c>
      <c r="L36" t="s" s="94">
        <v>217</v>
      </c>
      <c r="M36" s="133">
        <v>1990</v>
      </c>
      <c r="N36" s="133">
        <f>M35+M36</f>
        <v>3390</v>
      </c>
      <c r="O36" s="133">
        <v>1990</v>
      </c>
      <c r="P36" s="134">
        <f>O35+O36</f>
      </c>
      <c r="Q36" s="134"/>
      <c r="R36" s="134"/>
      <c r="S36" s="134"/>
      <c r="T36" s="134"/>
      <c r="U36" s="134"/>
      <c r="V36" s="134"/>
      <c r="W36" s="134"/>
    </row>
    <row r="37" ht="20.35" customHeight="1">
      <c r="A37" s="15"/>
      <c r="B37" t="s" s="10">
        <v>218</v>
      </c>
      <c r="C37" s="11">
        <v>152.5</v>
      </c>
      <c r="D37" s="13">
        <v>153201.8</v>
      </c>
      <c r="E37" s="13">
        <f>D37/C37</f>
        <v>1004.601967213115</v>
      </c>
      <c r="F37" s="11">
        <v>395</v>
      </c>
      <c r="G37" s="13">
        <f>(F37*$G$8)*C37</f>
        <v>120475</v>
      </c>
      <c r="H37" s="13">
        <f>G37+D37</f>
        <v>273676.8</v>
      </c>
      <c r="I37" s="13">
        <f>H37/C37</f>
        <v>1794.601967213115</v>
      </c>
      <c r="J37" s="15"/>
      <c r="K37" t="s" s="94">
        <v>216</v>
      </c>
      <c r="L37" t="s" s="94">
        <v>219</v>
      </c>
      <c r="M37" s="133">
        <v>1990</v>
      </c>
      <c r="N37" s="133">
        <f>M36+M37+M35</f>
        <v>5380</v>
      </c>
      <c r="O37" s="133">
        <v>1990</v>
      </c>
      <c r="P37" s="134"/>
      <c r="Q37" s="134"/>
      <c r="R37" s="134"/>
      <c r="S37" s="134"/>
      <c r="T37" s="134"/>
      <c r="U37" s="134"/>
      <c r="V37" s="134"/>
      <c r="W37" s="134"/>
    </row>
    <row r="38" ht="20.35" customHeight="1">
      <c r="A38" s="15"/>
      <c r="B38" t="s" s="10">
        <v>220</v>
      </c>
      <c r="C38" s="11">
        <v>9.800000000000001</v>
      </c>
      <c r="D38" s="13">
        <v>9627.9</v>
      </c>
      <c r="E38" s="13">
        <f>D38/C38</f>
        <v>982.438775510204</v>
      </c>
      <c r="F38" s="11">
        <v>395</v>
      </c>
      <c r="G38" s="13">
        <f>(F38*$G$8)*C38</f>
        <v>7742.000000000001</v>
      </c>
      <c r="H38" s="13">
        <f>G38+D38</f>
        <v>17369.9</v>
      </c>
      <c r="I38" s="13">
        <f>H38/C38</f>
        <v>1772.438775510204</v>
      </c>
      <c r="J38" s="15"/>
      <c r="K38" t="s" s="94">
        <v>216</v>
      </c>
      <c r="L38" t="s" s="94">
        <v>221</v>
      </c>
      <c r="M38" s="133">
        <v>1990</v>
      </c>
      <c r="N38" s="133">
        <f>M37+M38+M36+M35</f>
        <v>7370</v>
      </c>
      <c r="O38" s="133">
        <v>1990</v>
      </c>
      <c r="P38" s="134"/>
      <c r="Q38" s="134"/>
      <c r="R38" s="134"/>
      <c r="S38" s="134"/>
      <c r="T38" s="134"/>
      <c r="U38" s="134"/>
      <c r="V38" s="134"/>
      <c r="W38" s="134"/>
    </row>
    <row r="39" ht="20.35" customHeight="1">
      <c r="A39" s="113"/>
      <c r="B39" t="s" s="114">
        <v>172</v>
      </c>
      <c r="C39" s="115">
        <f>SUM(C37:C38)</f>
        <v>162.3</v>
      </c>
      <c r="D39" s="116">
        <f>SUM(D37:D38)</f>
        <v>162829.7</v>
      </c>
      <c r="E39" s="116">
        <f>D39/C39</f>
        <v>1003.263709180530</v>
      </c>
      <c r="F39" s="11">
        <v>395</v>
      </c>
      <c r="G39" s="116">
        <f>SUM(G37:G38)</f>
        <v>128217</v>
      </c>
      <c r="H39" s="13">
        <f>G39+D39</f>
        <v>291046.7</v>
      </c>
      <c r="I39" s="117">
        <f>H39/C39</f>
        <v>1793.263709180530</v>
      </c>
      <c r="J39" s="113"/>
      <c r="K39" t="s" s="94">
        <v>216</v>
      </c>
      <c r="L39" t="s" s="94">
        <v>222</v>
      </c>
      <c r="M39" s="133">
        <v>1990</v>
      </c>
      <c r="N39" s="133">
        <f>M38+M39+M37+M36+M35</f>
        <v>9360</v>
      </c>
      <c r="O39" s="133">
        <v>1990</v>
      </c>
      <c r="P39" s="134"/>
      <c r="Q39" s="134"/>
      <c r="R39" s="134"/>
      <c r="S39" s="134"/>
      <c r="T39" s="134"/>
      <c r="U39" s="134"/>
      <c r="V39" s="134"/>
      <c r="W39" s="134"/>
    </row>
    <row r="40" ht="20.35" customHeight="1">
      <c r="A40" s="15"/>
      <c r="B40" t="s" s="10">
        <v>223</v>
      </c>
      <c r="C40" s="15"/>
      <c r="D40" s="13"/>
      <c r="E40" s="13"/>
      <c r="F40" s="15"/>
      <c r="G40" s="13"/>
      <c r="H40" s="13"/>
      <c r="I40" s="1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ht="20.35" customHeight="1">
      <c r="A41" s="15"/>
      <c r="B41" t="s" s="10">
        <v>224</v>
      </c>
      <c r="C41" s="11">
        <v>14.2</v>
      </c>
      <c r="D41" s="13">
        <v>28641.2</v>
      </c>
      <c r="E41" s="13">
        <f>D41/C41</f>
        <v>2016.985915492958</v>
      </c>
      <c r="F41" s="11">
        <v>905</v>
      </c>
      <c r="G41" s="13">
        <f>(F41*$G$8)*C41</f>
        <v>25702</v>
      </c>
      <c r="H41" s="13">
        <f>G41+D41</f>
        <v>54343.2</v>
      </c>
      <c r="I41" s="13">
        <f>H41/C41</f>
        <v>3826.985915492958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ht="20.35" customHeight="1">
      <c r="A42" s="15"/>
      <c r="B42" t="s" s="10">
        <v>225</v>
      </c>
      <c r="C42" s="11">
        <v>19</v>
      </c>
      <c r="D42" s="13">
        <v>38385</v>
      </c>
      <c r="E42" s="13">
        <f>D42/C42</f>
        <v>2020.263157894737</v>
      </c>
      <c r="F42" s="11">
        <v>905</v>
      </c>
      <c r="G42" s="13">
        <f>(F42*$G$8)*C42</f>
        <v>34390</v>
      </c>
      <c r="H42" s="13">
        <f>G42+D42</f>
        <v>72775</v>
      </c>
      <c r="I42" s="13">
        <f>H42/C42</f>
        <v>3830.263157894737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ht="20.35" customHeight="1">
      <c r="A43" s="15"/>
      <c r="B43" t="s" s="10">
        <v>226</v>
      </c>
      <c r="C43" s="11">
        <v>19</v>
      </c>
      <c r="D43" s="13">
        <v>38385</v>
      </c>
      <c r="E43" s="13">
        <f>D43/C43</f>
        <v>2020.263157894737</v>
      </c>
      <c r="F43" s="11">
        <v>905</v>
      </c>
      <c r="G43" s="13">
        <f>(F43*$G$8)*C43</f>
        <v>34390</v>
      </c>
      <c r="H43" s="13">
        <f>G43+D43</f>
        <v>72775</v>
      </c>
      <c r="I43" s="13">
        <f>H43/C43</f>
        <v>3830.263157894737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ht="20.35" customHeight="1">
      <c r="A44" s="15"/>
      <c r="B44" t="s" s="10">
        <v>227</v>
      </c>
      <c r="C44" s="11">
        <v>18.9</v>
      </c>
      <c r="D44" s="13">
        <v>38186</v>
      </c>
      <c r="E44" s="13">
        <f>D44/C44</f>
        <v>2020.423280423281</v>
      </c>
      <c r="F44" s="11">
        <v>905</v>
      </c>
      <c r="G44" s="13">
        <f>(F44*$G$8)*C44</f>
        <v>34209</v>
      </c>
      <c r="H44" s="13">
        <f>G44+D44</f>
        <v>72395</v>
      </c>
      <c r="I44" s="13">
        <f>H44/C44</f>
        <v>3830.423280423281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ht="20.35" customHeight="1">
      <c r="A45" s="113"/>
      <c r="B45" t="s" s="114">
        <v>172</v>
      </c>
      <c r="C45" s="115">
        <f>SUM(C41:C44)</f>
        <v>71.09999999999999</v>
      </c>
      <c r="D45" s="116">
        <f>SUM(D41:D44)</f>
        <v>143597.2</v>
      </c>
      <c r="E45" s="116">
        <f>D45/C45</f>
        <v>2019.651195499297</v>
      </c>
      <c r="F45" s="11">
        <v>905</v>
      </c>
      <c r="G45" s="116">
        <f>SUM(G41:G44)</f>
        <v>128691</v>
      </c>
      <c r="H45" s="13">
        <f>G45+D45</f>
        <v>272288.2</v>
      </c>
      <c r="I45" s="117">
        <f>H45/C45</f>
        <v>3829.651195499297</v>
      </c>
      <c r="J45" s="113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ht="20.35" customHeight="1">
      <c r="A46" s="15"/>
      <c r="B46" t="s" s="10">
        <v>268</v>
      </c>
      <c r="C46" s="15"/>
      <c r="D46" s="13"/>
      <c r="E46" s="13"/>
      <c r="F46" s="15"/>
      <c r="G46" s="13"/>
      <c r="H46" s="13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ht="20.35" customHeight="1">
      <c r="A47" s="15"/>
      <c r="B47" t="s" s="10">
        <v>269</v>
      </c>
      <c r="C47" s="11">
        <v>27.2</v>
      </c>
      <c r="D47" s="13">
        <v>103880.2</v>
      </c>
      <c r="E47" s="13">
        <f>D47/C47</f>
        <v>3819.125</v>
      </c>
      <c r="F47" s="11">
        <v>905</v>
      </c>
      <c r="G47" s="13">
        <f>(F47*$G$8)*C47</f>
        <v>49232</v>
      </c>
      <c r="H47" s="13">
        <f>G47+D47</f>
        <v>153112.2</v>
      </c>
      <c r="I47" s="13">
        <f>H47/C47</f>
        <v>5629.125000000001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ht="20.35" customHeight="1">
      <c r="A48" s="15"/>
      <c r="B48" t="s" s="10">
        <v>270</v>
      </c>
      <c r="C48" s="11">
        <v>27.6</v>
      </c>
      <c r="D48" s="13">
        <v>105395</v>
      </c>
      <c r="E48" s="13">
        <f>D48/C48</f>
        <v>3818.659420289855</v>
      </c>
      <c r="F48" s="11">
        <v>905</v>
      </c>
      <c r="G48" s="13">
        <f>(F48*$G$8)*C48</f>
        <v>49956</v>
      </c>
      <c r="H48" s="13">
        <f>G48+D48</f>
        <v>155351</v>
      </c>
      <c r="I48" s="13">
        <f>H48/C48</f>
        <v>5628.659420289855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ht="20.35" customHeight="1">
      <c r="A49" s="15"/>
      <c r="B49" t="s" s="114">
        <v>172</v>
      </c>
      <c r="C49" s="115">
        <f>SUM(C47:C48)</f>
        <v>54.8</v>
      </c>
      <c r="D49" s="116">
        <f>SUM(D47:D48)</f>
        <v>209275.2</v>
      </c>
      <c r="E49" s="116">
        <f>D49/C49</f>
        <v>3818.890510948906</v>
      </c>
      <c r="F49" s="11">
        <v>905</v>
      </c>
      <c r="G49" s="116">
        <f>SUM(G47:G48)</f>
        <v>99188</v>
      </c>
      <c r="H49" s="13">
        <f>G49+D49</f>
        <v>308463.2</v>
      </c>
      <c r="I49" s="117">
        <f>H49/C49</f>
        <v>5628.890510948906</v>
      </c>
      <c r="J49" s="11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ht="20.35" customHeight="1">
      <c r="A50" s="15"/>
      <c r="B50" t="s" s="10">
        <v>228</v>
      </c>
      <c r="C50" s="15"/>
      <c r="D50" s="13"/>
      <c r="E50" s="13"/>
      <c r="F50" s="15"/>
      <c r="G50" s="13"/>
      <c r="H50" s="13"/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ht="20.35" customHeight="1">
      <c r="A51" t="s" s="10">
        <v>177</v>
      </c>
      <c r="B51" t="s" s="10">
        <v>230</v>
      </c>
      <c r="C51" s="11">
        <v>5.5</v>
      </c>
      <c r="D51" s="13">
        <v>14003.09</v>
      </c>
      <c r="E51" s="13">
        <f>D51/C51</f>
        <v>2546.016363636364</v>
      </c>
      <c r="F51" s="11">
        <v>1410</v>
      </c>
      <c r="G51" s="13">
        <f>(F51*$G$8)*C51</f>
        <v>15510</v>
      </c>
      <c r="H51" s="13">
        <f>G51+D51</f>
        <v>29513.09</v>
      </c>
      <c r="I51" s="13">
        <f>H51/C51</f>
        <v>5366.016363636364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ht="20.35" customHeight="1">
      <c r="A52" t="s" s="10">
        <v>177</v>
      </c>
      <c r="B52" t="s" s="10">
        <v>231</v>
      </c>
      <c r="C52" s="11">
        <v>201.8</v>
      </c>
      <c r="D52" s="13">
        <v>379757.01</v>
      </c>
      <c r="E52" s="13">
        <f>D52/C52</f>
        <v>1881.848414271556</v>
      </c>
      <c r="F52" s="11">
        <v>1410</v>
      </c>
      <c r="G52" s="13">
        <f>(F52*$G$8)*C52</f>
        <v>569076</v>
      </c>
      <c r="H52" s="13">
        <f>G52+D52</f>
        <v>948833.01</v>
      </c>
      <c r="I52" s="13">
        <f>H52/C52</f>
        <v>4701.848414271556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ht="20.35" customHeight="1">
      <c r="A53" t="s" s="10">
        <v>177</v>
      </c>
      <c r="B53" t="s" s="10">
        <v>232</v>
      </c>
      <c r="C53" s="11">
        <v>211.4</v>
      </c>
      <c r="D53" s="13">
        <v>397278.75</v>
      </c>
      <c r="E53" s="13">
        <f>D53/C53</f>
        <v>1879.275070955534</v>
      </c>
      <c r="F53" s="11">
        <v>1410</v>
      </c>
      <c r="G53" s="13">
        <f>(F53*$G$8)*C53</f>
        <v>596148</v>
      </c>
      <c r="H53" s="13">
        <f>G53+D53</f>
        <v>993426.75</v>
      </c>
      <c r="I53" s="13">
        <f>H53/C53</f>
        <v>4699.275070955535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ht="20.35" customHeight="1">
      <c r="A54" t="s" s="10">
        <v>177</v>
      </c>
      <c r="B54" t="s" s="10">
        <v>233</v>
      </c>
      <c r="C54" s="11">
        <v>188.4</v>
      </c>
      <c r="D54" s="13">
        <v>359901.04</v>
      </c>
      <c r="E54" s="13">
        <f>D54/C54</f>
        <v>1910.302760084925</v>
      </c>
      <c r="F54" s="11">
        <v>1410</v>
      </c>
      <c r="G54" s="13">
        <f>(F54*$G$8)*C54</f>
        <v>531288</v>
      </c>
      <c r="H54" s="13">
        <f>G54+D54</f>
        <v>891189.04</v>
      </c>
      <c r="I54" s="13">
        <f>H54/C54</f>
        <v>4730.302760084925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ht="20.35" customHeight="1">
      <c r="A55" t="s" s="10">
        <v>177</v>
      </c>
      <c r="B55" t="s" s="10">
        <v>234</v>
      </c>
      <c r="C55" s="11">
        <v>182.2</v>
      </c>
      <c r="D55" s="13">
        <v>350603.22</v>
      </c>
      <c r="E55" s="13">
        <f>D55/C55</f>
        <v>1924.276728869374</v>
      </c>
      <c r="F55" s="11">
        <v>1410</v>
      </c>
      <c r="G55" s="13">
        <f>(F55*$G$8)*C55</f>
        <v>513803.9999999999</v>
      </c>
      <c r="H55" s="13">
        <f>G55+D55</f>
        <v>864407.22</v>
      </c>
      <c r="I55" s="13">
        <f>H55/C55</f>
        <v>4744.276728869375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ht="20.35" customHeight="1">
      <c r="A56" s="113"/>
      <c r="B56" t="s" s="114">
        <v>172</v>
      </c>
      <c r="C56" s="115">
        <f>SUM(C51:C55)</f>
        <v>789.3</v>
      </c>
      <c r="D56" s="116">
        <f>SUM(D51:D55)</f>
        <v>1501543.11</v>
      </c>
      <c r="E56" s="116">
        <f>D56/C56</f>
        <v>1902.373128088180</v>
      </c>
      <c r="F56" s="11">
        <v>1410</v>
      </c>
      <c r="G56" s="116">
        <f>SUM(G51:G55)</f>
        <v>2225826</v>
      </c>
      <c r="H56" s="13">
        <f>G56+D56</f>
        <v>3727369.11</v>
      </c>
      <c r="I56" s="117">
        <f>H56/C56</f>
        <v>4722.373128088180</v>
      </c>
      <c r="J56" s="113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ht="20.35" customHeight="1">
      <c r="A57" s="15"/>
      <c r="B57" t="s" s="10">
        <v>235</v>
      </c>
      <c r="C57" s="15"/>
      <c r="D57" s="13"/>
      <c r="E57" s="13"/>
      <c r="F57" s="15"/>
      <c r="G57" s="13"/>
      <c r="H57" s="13"/>
      <c r="I57" s="1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ht="20.35" customHeight="1">
      <c r="A58" s="15"/>
      <c r="B58" t="s" s="10">
        <v>236</v>
      </c>
      <c r="C58" s="11">
        <v>2.7</v>
      </c>
      <c r="D58" s="13">
        <v>24352.48</v>
      </c>
      <c r="E58" s="13">
        <f>D58/C58</f>
        <v>9019.437037037036</v>
      </c>
      <c r="F58" s="11">
        <v>2430</v>
      </c>
      <c r="G58" s="13">
        <f>(F58*$G$8)*C58</f>
        <v>13122</v>
      </c>
      <c r="H58" s="13">
        <f>G58+D58</f>
        <v>37474.48</v>
      </c>
      <c r="I58" s="13">
        <f>H58/C58</f>
        <v>13879.437037037034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ht="20.35" customHeight="1">
      <c r="A59" s="15"/>
      <c r="B59" t="s" s="10">
        <v>237</v>
      </c>
      <c r="C59" s="11">
        <v>180.4</v>
      </c>
      <c r="D59" s="13">
        <v>748920.7</v>
      </c>
      <c r="E59" s="13">
        <f>D59/C59</f>
        <v>4151.445121951219</v>
      </c>
      <c r="F59" s="11">
        <v>2820</v>
      </c>
      <c r="G59" s="13">
        <f>(F59*$G$8)*C59</f>
        <v>1017456</v>
      </c>
      <c r="H59" s="13">
        <f>G59+D59</f>
        <v>1766376.7</v>
      </c>
      <c r="I59" s="13">
        <f>H59/C59</f>
        <v>9791.445121951219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ht="20.35" customHeight="1">
      <c r="A60" t="s" s="10">
        <v>156</v>
      </c>
      <c r="B60" t="s" s="10">
        <v>238</v>
      </c>
      <c r="C60" s="11">
        <v>208.1</v>
      </c>
      <c r="D60" s="13">
        <v>848919.22</v>
      </c>
      <c r="E60" s="13">
        <f>D60/C60</f>
        <v>4079.381162902451</v>
      </c>
      <c r="F60" s="11">
        <v>2430</v>
      </c>
      <c r="G60" s="13">
        <f>(F60*$G$8)*C60</f>
        <v>1011366</v>
      </c>
      <c r="H60" s="13">
        <f>G60+D60</f>
        <v>1860285.22</v>
      </c>
      <c r="I60" s="13">
        <f>H60/C60</f>
        <v>8939.381162902451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ht="20.35" customHeight="1">
      <c r="A61" t="s" s="10">
        <v>156</v>
      </c>
      <c r="B61" t="s" s="10">
        <v>239</v>
      </c>
      <c r="C61" s="11">
        <v>179.9</v>
      </c>
      <c r="D61" s="13">
        <v>731639.83</v>
      </c>
      <c r="E61" s="13">
        <f>D61/C61</f>
        <v>4066.925125069483</v>
      </c>
      <c r="F61" s="11">
        <v>2430</v>
      </c>
      <c r="G61" s="13">
        <f>(F61*$G$8)*C61</f>
        <v>874314</v>
      </c>
      <c r="H61" s="13">
        <f>G61+D61</f>
        <v>1605953.83</v>
      </c>
      <c r="I61" s="13">
        <f>H61/C61</f>
        <v>8926.925125069483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ht="20.35" customHeight="1">
      <c r="A62" s="15"/>
      <c r="B62" t="s" s="10">
        <v>240</v>
      </c>
      <c r="C62" s="11">
        <v>234.1</v>
      </c>
      <c r="D62" s="13">
        <v>942429.4</v>
      </c>
      <c r="E62" s="13">
        <f>D62/C62</f>
        <v>4025.755659974370</v>
      </c>
      <c r="F62" s="11">
        <v>2430</v>
      </c>
      <c r="G62" s="13">
        <f>(F62*$G$8)*C62</f>
        <v>1137726</v>
      </c>
      <c r="H62" s="13">
        <f>G62+D62</f>
        <v>2080155.4</v>
      </c>
      <c r="I62" s="13">
        <f>H62/C62</f>
        <v>8885.755659974369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ht="20.35" customHeight="1">
      <c r="A63" s="15"/>
      <c r="B63" t="s" s="10">
        <v>271</v>
      </c>
      <c r="C63" s="11">
        <v>1.5</v>
      </c>
      <c r="D63" s="13">
        <v>16515.24</v>
      </c>
      <c r="E63" s="13">
        <f>D63/C63</f>
        <v>11010.16</v>
      </c>
      <c r="F63" s="11">
        <v>2430</v>
      </c>
      <c r="G63" s="13">
        <f>(F63*$G$8)*C63</f>
        <v>7290</v>
      </c>
      <c r="H63" s="13">
        <f>G63+D63</f>
        <v>23805.24</v>
      </c>
      <c r="I63" s="13">
        <f>H63/C63</f>
        <v>15870.16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ht="20.35" customHeight="1">
      <c r="A64" s="113"/>
      <c r="B64" t="s" s="114">
        <v>172</v>
      </c>
      <c r="C64" s="115">
        <f>SUM(C58:C63)</f>
        <v>806.7</v>
      </c>
      <c r="D64" s="116">
        <f>SUM(D58:D63)</f>
        <v>3312776.87</v>
      </c>
      <c r="E64" s="116">
        <f>D64/C64</f>
        <v>4106.578492624271</v>
      </c>
      <c r="F64" s="11">
        <v>2430</v>
      </c>
      <c r="G64" s="116">
        <f>SUM(G58:G63)</f>
        <v>4061274</v>
      </c>
      <c r="H64" s="13">
        <f>G64+D64</f>
        <v>7374050.87</v>
      </c>
      <c r="I64" s="117">
        <f>H64/C64</f>
        <v>9141.007648444278</v>
      </c>
      <c r="J64" s="113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ht="20.35" customHeight="1">
      <c r="A65" s="15"/>
      <c r="B65" t="s" s="10">
        <v>243</v>
      </c>
      <c r="C65" s="15"/>
      <c r="D65" s="13"/>
      <c r="E65" s="13"/>
      <c r="F65" s="15"/>
      <c r="G65" s="13"/>
      <c r="H65" s="13"/>
      <c r="I65" s="13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ht="20.35" customHeight="1">
      <c r="A66" s="15"/>
      <c r="B66" t="s" s="10">
        <v>255</v>
      </c>
      <c r="C66" s="15"/>
      <c r="D66" s="13"/>
      <c r="E66" s="13"/>
      <c r="F66" s="15"/>
      <c r="G66" s="13"/>
      <c r="H66" s="13"/>
      <c r="I66" s="117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ht="20.35" customHeight="1">
      <c r="A67" s="15"/>
      <c r="B67" s="15"/>
      <c r="C67" s="15"/>
      <c r="D67" s="13"/>
      <c r="E67" s="13"/>
      <c r="F67" s="15"/>
      <c r="G67" s="13"/>
      <c r="H67" s="13"/>
      <c r="I67" s="1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ht="20.35" customHeight="1">
      <c r="A68" s="113"/>
      <c r="B68" s="113"/>
      <c r="C68" s="115"/>
      <c r="D68" s="116"/>
      <c r="E68" s="116"/>
      <c r="F68" s="15"/>
      <c r="G68" s="116"/>
      <c r="H68" s="113"/>
      <c r="I68" s="116"/>
      <c r="J68" s="113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ht="20.35" customHeight="1">
      <c r="A69" s="15"/>
      <c r="B69" t="s" s="10">
        <v>247</v>
      </c>
      <c r="C69" s="15"/>
      <c r="D69" s="13"/>
      <c r="E69" s="13"/>
      <c r="F69" s="15"/>
      <c r="G69" s="13"/>
      <c r="H69" s="13"/>
      <c r="I69" s="13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ht="20.35" customHeight="1">
      <c r="A70" s="15"/>
      <c r="B70" t="s" s="10">
        <v>248</v>
      </c>
      <c r="C70" s="11">
        <v>15.9</v>
      </c>
      <c r="D70" s="13">
        <v>22403.2</v>
      </c>
      <c r="E70" s="13">
        <f>D70/C70</f>
        <v>1409.006289308176</v>
      </c>
      <c r="F70" s="135">
        <v>330</v>
      </c>
      <c r="G70" s="13">
        <f>(F70*$G$8)*C70</f>
        <v>10494</v>
      </c>
      <c r="H70" s="13">
        <f>G70+D70</f>
        <v>32897.2</v>
      </c>
      <c r="I70" s="13">
        <f>H70/C70</f>
        <v>2069.006289308176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ht="20.35" customHeight="1">
      <c r="A71" s="15"/>
      <c r="B71" t="s" s="10">
        <v>249</v>
      </c>
      <c r="C71" s="11">
        <v>184.7</v>
      </c>
      <c r="D71" s="13">
        <v>152319.29</v>
      </c>
      <c r="E71" s="13">
        <f>D71/C71</f>
        <v>824.6848402815377</v>
      </c>
      <c r="F71" s="135">
        <v>330</v>
      </c>
      <c r="G71" s="13">
        <f>(F71*$G$8)*C71</f>
        <v>121902</v>
      </c>
      <c r="H71" s="13">
        <f>G71+D71</f>
        <v>274221.29</v>
      </c>
      <c r="I71" s="13">
        <f>H71/C71</f>
        <v>1484.684840281538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ht="20.35" customHeight="1">
      <c r="A72" s="15"/>
      <c r="B72" t="s" s="10">
        <v>250</v>
      </c>
      <c r="C72" s="11">
        <v>164.8</v>
      </c>
      <c r="D72" s="13">
        <v>166016.12</v>
      </c>
      <c r="E72" s="13">
        <f>D72/C72</f>
        <v>1007.379368932039</v>
      </c>
      <c r="F72" s="135">
        <v>330</v>
      </c>
      <c r="G72" s="13">
        <f>(F72*$G$8)*C72</f>
        <v>108768</v>
      </c>
      <c r="H72" s="13">
        <f>G72+D72</f>
        <v>274784.12</v>
      </c>
      <c r="I72" s="13">
        <f>H72/C72</f>
        <v>1667.379368932039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ht="20.35" customHeight="1">
      <c r="A73" s="15"/>
      <c r="B73" t="s" s="10">
        <v>251</v>
      </c>
      <c r="C73" s="11">
        <v>207</v>
      </c>
      <c r="D73" s="13">
        <v>196045.32</v>
      </c>
      <c r="E73" s="13">
        <f>D73/C73</f>
        <v>947.0788405797102</v>
      </c>
      <c r="F73" s="135">
        <v>330</v>
      </c>
      <c r="G73" s="13">
        <f>(F73*$G$8)*C73</f>
        <v>136620</v>
      </c>
      <c r="H73" s="13">
        <f>G73+D73</f>
        <v>332665.32</v>
      </c>
      <c r="I73" s="13">
        <f>H73/C73</f>
        <v>1607.078840579710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ht="20.35" customHeight="1">
      <c r="A74" s="15"/>
      <c r="B74" t="s" s="10">
        <v>253</v>
      </c>
      <c r="C74" s="11">
        <v>190.9</v>
      </c>
      <c r="D74" s="13">
        <v>197331.07</v>
      </c>
      <c r="E74" s="13">
        <f>D74/C74</f>
        <v>1033.688161341016</v>
      </c>
      <c r="F74" s="135">
        <v>330</v>
      </c>
      <c r="G74" s="13">
        <f>(F74*$G$8)*C74</f>
        <v>125994</v>
      </c>
      <c r="H74" s="13">
        <f>G74+D74</f>
        <v>323325.07</v>
      </c>
      <c r="I74" s="13">
        <f>H74/C74</f>
        <v>1693.688161341016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ht="20.35" customHeight="1">
      <c r="A75" s="15"/>
      <c r="B75" t="s" s="10">
        <v>254</v>
      </c>
      <c r="C75" s="11">
        <v>179.4</v>
      </c>
      <c r="D75" s="13">
        <v>175849.15</v>
      </c>
      <c r="E75" s="13">
        <f>D75/C75</f>
        <v>980.2070791527312</v>
      </c>
      <c r="F75" s="135">
        <v>330</v>
      </c>
      <c r="G75" s="13">
        <f>(F75*$G$8)*C75</f>
        <v>118404</v>
      </c>
      <c r="H75" s="13">
        <f>G75+D75</f>
        <v>294253.15</v>
      </c>
      <c r="I75" s="13">
        <f>H75/C75</f>
        <v>1640.207079152731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ht="20.35" customHeight="1">
      <c r="A76" s="15"/>
      <c r="B76" t="s" s="10">
        <v>272</v>
      </c>
      <c r="C76" s="11">
        <v>3.1</v>
      </c>
      <c r="D76" s="13">
        <v>5025.2</v>
      </c>
      <c r="E76" s="13">
        <f>D76/C76</f>
        <v>1621.032258064516</v>
      </c>
      <c r="F76" s="135">
        <v>330</v>
      </c>
      <c r="G76" s="13">
        <f>(F76*$G$8)*C76</f>
        <v>2046</v>
      </c>
      <c r="H76" s="13">
        <f>G76+D76</f>
        <v>7071.2</v>
      </c>
      <c r="I76" s="13">
        <f>H76/C76</f>
        <v>2281.032258064516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ht="20.35" customHeight="1">
      <c r="A77" s="15"/>
      <c r="B77" t="s" s="10">
        <v>273</v>
      </c>
      <c r="C77" s="11">
        <v>23.2</v>
      </c>
      <c r="D77" s="13">
        <v>37179.75</v>
      </c>
      <c r="E77" s="13">
        <f>D77/C77</f>
        <v>1602.575431034483</v>
      </c>
      <c r="F77" s="135">
        <v>330</v>
      </c>
      <c r="G77" s="13">
        <f>(F77*$G$8)*C77</f>
        <v>15312</v>
      </c>
      <c r="H77" s="13">
        <f>G77+D77</f>
        <v>52491.75</v>
      </c>
      <c r="I77" s="13">
        <f>H77/C77</f>
        <v>2262.575431034483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ht="20.35" customHeight="1">
      <c r="A78" s="15"/>
      <c r="B78" t="s" s="10">
        <v>256</v>
      </c>
      <c r="C78" s="11">
        <v>3</v>
      </c>
      <c r="D78" s="13">
        <v>6708.75</v>
      </c>
      <c r="E78" s="13">
        <f>D78/C78</f>
        <v>2236.25</v>
      </c>
      <c r="F78" s="135">
        <v>330</v>
      </c>
      <c r="G78" s="13">
        <f>(F78*$G$8)*C78</f>
        <v>1980</v>
      </c>
      <c r="H78" s="13">
        <f>G78+D78</f>
        <v>8688.75</v>
      </c>
      <c r="I78" s="13">
        <f>H78/C78</f>
        <v>2896.25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ht="20.35" customHeight="1">
      <c r="A79" s="15"/>
      <c r="B79" t="s" s="10">
        <v>257</v>
      </c>
      <c r="C79" s="11">
        <v>1.7</v>
      </c>
      <c r="D79" s="13">
        <v>3801.63</v>
      </c>
      <c r="E79" s="13">
        <f>D79/C79</f>
        <v>2236.252941176471</v>
      </c>
      <c r="F79" s="135">
        <v>330</v>
      </c>
      <c r="G79" s="13">
        <f>(F79*$G$8)*C79</f>
        <v>1122</v>
      </c>
      <c r="H79" s="13">
        <f>G79+D79</f>
        <v>4923.63</v>
      </c>
      <c r="I79" s="13">
        <f>H79/C79</f>
        <v>2896.252941176471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ht="20.35" customHeight="1">
      <c r="A80" s="113"/>
      <c r="B80" t="s" s="114">
        <v>172</v>
      </c>
      <c r="C80" s="115">
        <f>SUM(C70:C79)</f>
        <v>973.7</v>
      </c>
      <c r="D80" s="116">
        <f>SUM(D70:D79)</f>
        <v>962679.48</v>
      </c>
      <c r="E80" s="116">
        <f>D80/C80</f>
        <v>988.6818116462975</v>
      </c>
      <c r="F80" s="135"/>
      <c r="G80" s="116">
        <f>SUM(G70:G79)</f>
        <v>642642</v>
      </c>
      <c r="H80" s="13">
        <f>G80+D80</f>
        <v>1605321.48</v>
      </c>
      <c r="I80" s="117">
        <f>H80/C80</f>
        <v>1648.681811646298</v>
      </c>
      <c r="J80" s="113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ht="20.35" customHeight="1">
      <c r="A81" s="15"/>
      <c r="B81" s="15"/>
      <c r="C81" s="15"/>
      <c r="D81" s="13"/>
      <c r="E81" s="13"/>
      <c r="F81" s="135"/>
      <c r="G81" s="13"/>
      <c r="H81" s="13"/>
      <c r="I81" s="13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ht="20.35" customHeight="1">
      <c r="A82" s="113"/>
      <c r="B82" s="113"/>
      <c r="C82" s="113"/>
      <c r="D82" s="113"/>
      <c r="E82" s="113"/>
      <c r="F82" s="113"/>
      <c r="G82" s="116"/>
      <c r="H82" s="13"/>
      <c r="I82" s="13"/>
      <c r="J82" s="113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ht="20.35" customHeight="1">
      <c r="A83" t="s" s="10">
        <v>164</v>
      </c>
      <c r="B83" t="s" s="10">
        <v>274</v>
      </c>
      <c r="C83" s="11">
        <v>24.1</v>
      </c>
      <c r="D83" s="13">
        <v>319199.94</v>
      </c>
      <c r="E83" s="13">
        <f>D83/C83</f>
        <v>13244.810788381743</v>
      </c>
      <c r="F83" s="11">
        <v>2850</v>
      </c>
      <c r="G83" s="13">
        <f>(F83*$G$8)*C83</f>
        <v>137370</v>
      </c>
      <c r="H83" s="13">
        <f>G83+D83</f>
        <v>456569.94</v>
      </c>
      <c r="I83" s="13">
        <f>H83/C83</f>
        <v>18944.810788381743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ht="20.35" customHeight="1">
      <c r="A84" t="s" s="10">
        <v>164</v>
      </c>
      <c r="B84" t="s" s="10">
        <v>275</v>
      </c>
      <c r="C84" t="s" s="10">
        <v>255</v>
      </c>
      <c r="D84" t="s" s="10">
        <v>255</v>
      </c>
      <c r="E84" t="s" s="10">
        <v>255</v>
      </c>
      <c r="F84" s="15"/>
      <c r="G84" s="13"/>
      <c r="H84" s="13"/>
      <c r="I84" s="13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ht="20.35" customHeight="1">
      <c r="A85" s="113"/>
      <c r="B85" t="s" s="114">
        <v>172</v>
      </c>
      <c r="C85" s="139">
        <f>SUM(C83:C84)</f>
        <v>24.1</v>
      </c>
      <c r="D85" s="116">
        <f>SUM(D83:D84)</f>
        <v>319199.94</v>
      </c>
      <c r="E85" s="116">
        <f>D85/C85</f>
        <v>13244.810788381743</v>
      </c>
      <c r="F85" s="113"/>
      <c r="G85" s="116">
        <f>SUM(G83:G84)</f>
        <v>137370</v>
      </c>
      <c r="H85" s="13">
        <f>G85+D85</f>
        <v>456569.94</v>
      </c>
      <c r="I85" s="117">
        <f>H85/C85</f>
        <v>18944.810788381743</v>
      </c>
      <c r="J85" s="113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ht="20.35" customHeight="1">
      <c r="A86" s="113"/>
      <c r="B86" s="113"/>
      <c r="C86" s="113"/>
      <c r="D86" s="116"/>
      <c r="E86" s="116"/>
      <c r="F86" s="15"/>
      <c r="G86" s="113"/>
      <c r="H86" s="113"/>
      <c r="I86" s="113"/>
      <c r="J86" s="113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ht="20.35" customHeight="1">
      <c r="A87" s="113"/>
      <c r="B87" s="113"/>
      <c r="C87" s="113"/>
      <c r="D87" s="116">
        <f>D85+D80+D64+D56+D49+D45+D39+D35+D30+D17+D10</f>
        <v>9662504.51</v>
      </c>
      <c r="E87" s="136"/>
      <c r="F87" s="11"/>
      <c r="G87" s="116">
        <f>G85+G80+G64+G56+G49+G45+G39+G35+G30+G17+G10</f>
        <v>8796886</v>
      </c>
      <c r="H87" s="13"/>
      <c r="I87" s="13"/>
      <c r="J87" s="113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ht="20.35" customHeight="1">
      <c r="A88" s="113"/>
      <c r="B88" s="113"/>
      <c r="C88" s="113"/>
      <c r="D88" s="116"/>
      <c r="E88" s="116"/>
      <c r="F88" s="15"/>
      <c r="G88" s="113"/>
      <c r="H88" s="113"/>
      <c r="I88" s="113"/>
      <c r="J88" s="113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ht="20.35" customHeight="1">
      <c r="A89" s="113"/>
      <c r="B89" s="113"/>
      <c r="C89" s="15"/>
      <c r="D89" s="116"/>
      <c r="E89" s="136"/>
      <c r="F89" s="15"/>
      <c r="G89" s="13"/>
      <c r="H89" s="13"/>
      <c r="I89" s="13"/>
      <c r="J89" s="113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ht="20.35" customHeight="1">
      <c r="A90" s="113"/>
      <c r="B90" s="113"/>
      <c r="C90" s="113"/>
      <c r="D90" s="116"/>
      <c r="E90" s="116"/>
      <c r="F90" s="15"/>
      <c r="G90" s="13"/>
      <c r="H90" s="13"/>
      <c r="I90" s="13"/>
      <c r="J90" s="113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ht="20.35" customHeight="1">
      <c r="A91" s="113"/>
      <c r="B91" s="113"/>
      <c r="C91" s="113"/>
      <c r="D91" s="116"/>
      <c r="E91" s="136"/>
      <c r="F91" s="15"/>
      <c r="G91" s="113"/>
      <c r="H91" s="13"/>
      <c r="I91" s="15"/>
      <c r="J91" s="113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ht="20.35" customHeight="1">
      <c r="A92" s="113"/>
      <c r="B92" s="113"/>
      <c r="C92" s="113"/>
      <c r="D92" s="116"/>
      <c r="E92" s="116"/>
      <c r="F92" s="15"/>
      <c r="G92" s="113"/>
      <c r="H92" s="13"/>
      <c r="I92" s="15"/>
      <c r="J92" s="113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ht="20.3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ht="20.3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ht="20.3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ht="20.3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ht="20.3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ht="20.3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ht="20.3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ht="20.3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ht="20.3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ht="20.3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ht="20.3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</sheetData>
  <mergeCells count="9">
    <mergeCell ref="M2:N2"/>
    <mergeCell ref="T2:U2"/>
    <mergeCell ref="M30:N30"/>
    <mergeCell ref="R1:W1"/>
    <mergeCell ref="O2:P2"/>
    <mergeCell ref="C1:J1"/>
    <mergeCell ref="V2:W2"/>
    <mergeCell ref="O30:P30"/>
    <mergeCell ref="K1:P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63"/>
  <sheetViews>
    <sheetView workbookViewId="0" showGridLines="0" defaultGridColor="1">
      <pane topLeftCell="B2" xSplit="1" ySplit="1" activePane="bottomRight" state="frozen"/>
    </sheetView>
  </sheetViews>
  <sheetFormatPr defaultColWidth="19.6" defaultRowHeight="18" customHeight="1" outlineLevelRow="0" outlineLevelCol="0"/>
  <cols>
    <col min="1" max="1" width="19.6016" style="140" customWidth="1"/>
    <col min="2" max="2" width="19.6016" style="140" customWidth="1"/>
    <col min="3" max="3" width="22.2578" style="140" customWidth="1"/>
    <col min="4" max="4" width="19.6016" style="140" customWidth="1"/>
    <col min="5" max="5" width="20.8906" style="140" customWidth="1"/>
    <col min="6" max="6" width="20.8906" style="140" customWidth="1"/>
    <col min="7" max="7" width="19.6016" style="140" customWidth="1"/>
    <col min="8" max="8" width="19.6016" style="140" customWidth="1"/>
    <col min="9" max="9" width="19.6016" style="140" customWidth="1"/>
    <col min="10" max="10" width="19.6016" style="140" customWidth="1"/>
    <col min="11" max="11" width="19.6016" style="140" customWidth="1"/>
    <col min="12" max="12" width="19.6016" style="140" customWidth="1"/>
    <col min="13" max="13" width="19.6016" style="140" customWidth="1"/>
    <col min="14" max="14" width="19.6016" style="140" customWidth="1"/>
    <col min="15" max="15" width="19.6016" style="140" customWidth="1"/>
    <col min="16" max="16" width="19.6016" style="140" customWidth="1"/>
    <col min="17" max="17" width="21.7656" style="140" customWidth="1"/>
    <col min="18" max="18" width="19.6016" style="140" customWidth="1"/>
    <col min="19" max="19" width="19.6016" style="140" customWidth="1"/>
    <col min="20" max="20" width="19.6016" style="140" customWidth="1"/>
    <col min="21" max="21" width="19.6016" style="140" customWidth="1"/>
    <col min="22" max="22" width="19.6016" style="140" customWidth="1"/>
    <col min="23" max="256" width="19.6016" style="140" customWidth="1"/>
  </cols>
  <sheetData>
    <row r="1" ht="32.55" customHeight="1">
      <c r="A1" t="s" s="141">
        <v>152</v>
      </c>
      <c r="B1" t="s" s="141">
        <v>276</v>
      </c>
      <c r="C1" t="s" s="141">
        <v>277</v>
      </c>
      <c r="D1" t="s" s="141">
        <v>278</v>
      </c>
      <c r="E1" t="s" s="141">
        <v>279</v>
      </c>
      <c r="F1" t="s" s="141">
        <v>280</v>
      </c>
      <c r="G1" t="s" s="141">
        <v>281</v>
      </c>
      <c r="H1" t="s" s="141">
        <v>282</v>
      </c>
      <c r="I1" t="s" s="141">
        <v>283</v>
      </c>
      <c r="J1" t="s" s="141">
        <v>284</v>
      </c>
      <c r="K1" t="s" s="141">
        <v>285</v>
      </c>
      <c r="L1" t="s" s="141">
        <v>286</v>
      </c>
      <c r="M1" t="s" s="141">
        <v>287</v>
      </c>
      <c r="N1" t="s" s="141">
        <v>288</v>
      </c>
      <c r="O1" t="s" s="141">
        <v>289</v>
      </c>
      <c r="P1" t="s" s="141">
        <v>290</v>
      </c>
      <c r="Q1" t="s" s="141">
        <v>291</v>
      </c>
      <c r="R1" t="s" s="141">
        <v>292</v>
      </c>
      <c r="S1" t="s" s="141">
        <v>293</v>
      </c>
      <c r="T1" t="s" s="141">
        <v>294</v>
      </c>
      <c r="U1" t="s" s="141">
        <v>295</v>
      </c>
      <c r="V1" t="s" s="141">
        <v>296</v>
      </c>
    </row>
    <row r="2" ht="20.55" customHeight="1">
      <c r="A2" t="s" s="142">
        <v>39</v>
      </c>
      <c r="B2" t="s" s="143">
        <v>297</v>
      </c>
      <c r="C2" s="144">
        <v>1130</v>
      </c>
      <c r="D2" t="s" s="57">
        <v>298</v>
      </c>
      <c r="E2" s="145">
        <v>21185</v>
      </c>
      <c r="F2" s="144">
        <f>DATEDIF(E2,TODAY(),"Y")</f>
        <v>55</v>
      </c>
      <c r="G2" t="s" s="57">
        <v>299</v>
      </c>
      <c r="H2" s="146">
        <v>11365</v>
      </c>
      <c r="I2" s="146">
        <v>27000</v>
      </c>
      <c r="J2" s="144">
        <v>4</v>
      </c>
      <c r="K2" s="144">
        <v>2430</v>
      </c>
      <c r="L2" s="147">
        <f>H2/K2</f>
        <v>4.676954732510288</v>
      </c>
      <c r="M2" s="144">
        <v>4</v>
      </c>
      <c r="N2" t="s" s="57">
        <v>300</v>
      </c>
      <c r="O2" t="s" s="57">
        <v>301</v>
      </c>
      <c r="P2" t="s" s="57">
        <v>302</v>
      </c>
      <c r="Q2" s="144">
        <v>311</v>
      </c>
      <c r="R2" s="144">
        <v>125</v>
      </c>
      <c r="S2" s="144">
        <v>5000</v>
      </c>
      <c r="T2" t="s" s="57">
        <v>44</v>
      </c>
      <c r="U2" s="146">
        <v>11365</v>
      </c>
      <c r="V2" t="s" s="57">
        <v>301</v>
      </c>
    </row>
    <row r="3" ht="20.35" customHeight="1">
      <c r="A3" t="s" s="148">
        <v>39</v>
      </c>
      <c r="B3" t="s" s="149">
        <v>297</v>
      </c>
      <c r="C3" s="133">
        <v>1103</v>
      </c>
      <c r="D3" t="s" s="94">
        <v>303</v>
      </c>
      <c r="E3" s="150">
        <v>20820</v>
      </c>
      <c r="F3" s="133">
        <f>DATEDIF(E3,TODAY(),"Y")</f>
        <v>56</v>
      </c>
      <c r="G3" t="s" s="94">
        <v>304</v>
      </c>
      <c r="H3" s="151">
        <v>11365</v>
      </c>
      <c r="I3" s="151">
        <v>27000</v>
      </c>
      <c r="J3" s="133">
        <v>4</v>
      </c>
      <c r="K3" s="133">
        <v>2430</v>
      </c>
      <c r="L3" s="152">
        <f>H3/K3</f>
        <v>4.676954732510288</v>
      </c>
      <c r="M3" s="133">
        <v>4</v>
      </c>
      <c r="N3" t="s" s="94">
        <v>300</v>
      </c>
      <c r="O3" t="s" s="94">
        <v>301</v>
      </c>
      <c r="P3" t="s" s="94">
        <v>302</v>
      </c>
      <c r="Q3" s="133">
        <v>311</v>
      </c>
      <c r="R3" s="133">
        <v>125</v>
      </c>
      <c r="S3" s="133">
        <v>5000</v>
      </c>
      <c r="T3" t="s" s="94">
        <v>44</v>
      </c>
      <c r="U3" s="151">
        <v>11365</v>
      </c>
      <c r="V3" t="s" s="94">
        <v>301</v>
      </c>
    </row>
    <row r="4" ht="20.35" customHeight="1">
      <c r="A4" t="s" s="148">
        <v>39</v>
      </c>
      <c r="B4" t="s" s="149">
        <v>305</v>
      </c>
      <c r="C4" s="133">
        <v>11016</v>
      </c>
      <c r="D4" t="s" s="94">
        <v>306</v>
      </c>
      <c r="E4" s="150">
        <v>24837</v>
      </c>
      <c r="F4" s="133">
        <f>DATEDIF(E4,TODAY(),"Y")</f>
        <v>45</v>
      </c>
      <c r="G4" t="s" s="94">
        <v>307</v>
      </c>
      <c r="H4" t="s" s="94">
        <v>44</v>
      </c>
      <c r="I4" s="151">
        <v>7000</v>
      </c>
      <c r="J4" s="133">
        <v>4.5</v>
      </c>
      <c r="K4" s="133">
        <v>330</v>
      </c>
      <c r="L4" t="s" s="94">
        <v>44</v>
      </c>
      <c r="M4" s="133">
        <v>2</v>
      </c>
      <c r="N4" t="s" s="94">
        <v>308</v>
      </c>
      <c r="O4" t="s" s="94">
        <v>301</v>
      </c>
      <c r="P4" t="s" s="94">
        <v>302</v>
      </c>
      <c r="Q4" t="s" s="94">
        <v>44</v>
      </c>
      <c r="R4" t="s" s="94">
        <v>44</v>
      </c>
      <c r="S4" s="133">
        <v>3000</v>
      </c>
      <c r="T4" t="s" s="94">
        <v>44</v>
      </c>
      <c r="U4" t="s" s="94">
        <v>44</v>
      </c>
      <c r="V4" t="s" s="94">
        <v>44</v>
      </c>
    </row>
    <row r="5" ht="20.35" customHeight="1">
      <c r="A5" t="s" s="148">
        <v>39</v>
      </c>
      <c r="B5" t="s" s="149">
        <v>305</v>
      </c>
      <c r="C5" s="133">
        <v>11167</v>
      </c>
      <c r="D5" t="s" s="94">
        <v>309</v>
      </c>
      <c r="E5" s="150">
        <v>25568</v>
      </c>
      <c r="F5" s="133">
        <f>DATEDIF(E5,TODAY(),"Y")</f>
        <v>43</v>
      </c>
      <c r="G5" t="s" s="94">
        <v>310</v>
      </c>
      <c r="H5" t="s" s="94">
        <v>44</v>
      </c>
      <c r="I5" s="151">
        <v>7000</v>
      </c>
      <c r="J5" s="133">
        <v>4.5</v>
      </c>
      <c r="K5" s="133">
        <v>330</v>
      </c>
      <c r="L5" t="s" s="94">
        <v>44</v>
      </c>
      <c r="M5" s="133">
        <v>2</v>
      </c>
      <c r="N5" t="s" s="94">
        <v>308</v>
      </c>
      <c r="O5" t="s" s="94">
        <v>301</v>
      </c>
      <c r="P5" t="s" s="94">
        <v>302</v>
      </c>
      <c r="Q5" t="s" s="94">
        <v>44</v>
      </c>
      <c r="R5" t="s" s="94">
        <v>44</v>
      </c>
      <c r="S5" s="133">
        <v>3000</v>
      </c>
      <c r="T5" t="s" s="94">
        <v>44</v>
      </c>
      <c r="U5" t="s" s="94">
        <v>44</v>
      </c>
      <c r="V5" t="s" s="94">
        <v>44</v>
      </c>
    </row>
    <row r="6" ht="20.35" customHeight="1">
      <c r="A6" t="s" s="148">
        <v>90</v>
      </c>
      <c r="B6" t="s" s="149">
        <v>311</v>
      </c>
      <c r="C6" t="s" s="94">
        <v>312</v>
      </c>
      <c r="D6" t="s" s="94">
        <v>313</v>
      </c>
      <c r="E6" s="150">
        <v>39813</v>
      </c>
      <c r="F6" s="133">
        <f>DATEDIF(E6,TODAY(),"Y")</f>
        <v>4</v>
      </c>
      <c r="G6" t="s" s="94">
        <v>314</v>
      </c>
      <c r="H6" s="133">
        <v>3028</v>
      </c>
      <c r="I6" s="133">
        <v>8800</v>
      </c>
      <c r="J6" s="133">
        <v>4</v>
      </c>
      <c r="K6" s="133">
        <v>350</v>
      </c>
      <c r="L6" s="152">
        <f>H6/K6</f>
        <v>8.651428571428571</v>
      </c>
      <c r="M6" s="133">
        <v>1</v>
      </c>
      <c r="N6" t="s" s="94">
        <v>315</v>
      </c>
      <c r="O6" t="s" s="94">
        <v>316</v>
      </c>
      <c r="P6" t="s" s="94">
        <v>317</v>
      </c>
      <c r="Q6" s="133">
        <v>140</v>
      </c>
      <c r="R6" s="133">
        <v>95</v>
      </c>
      <c r="S6" s="133">
        <v>2500</v>
      </c>
      <c r="T6" s="133">
        <v>5658</v>
      </c>
      <c r="U6" s="151">
        <v>3081</v>
      </c>
      <c r="V6" t="s" s="94">
        <v>301</v>
      </c>
    </row>
    <row r="7" ht="20.35" customHeight="1">
      <c r="A7" t="s" s="148">
        <v>90</v>
      </c>
      <c r="B7" t="s" s="149">
        <v>311</v>
      </c>
      <c r="C7" t="s" s="94">
        <v>318</v>
      </c>
      <c r="D7" t="s" s="94">
        <v>319</v>
      </c>
      <c r="E7" s="150">
        <v>39813</v>
      </c>
      <c r="F7" s="133">
        <f>DATEDIF(E7,TODAY(),"Y")</f>
        <v>4</v>
      </c>
      <c r="G7" t="s" s="94">
        <v>314</v>
      </c>
      <c r="H7" s="133">
        <v>3028</v>
      </c>
      <c r="I7" s="133">
        <v>8800</v>
      </c>
      <c r="J7" s="133">
        <v>4</v>
      </c>
      <c r="K7" s="133">
        <v>350</v>
      </c>
      <c r="L7" s="152">
        <f>H7/K7</f>
        <v>8.651428571428571</v>
      </c>
      <c r="M7" s="133">
        <v>1</v>
      </c>
      <c r="N7" t="s" s="94">
        <v>315</v>
      </c>
      <c r="O7" t="s" s="94">
        <v>316</v>
      </c>
      <c r="P7" t="s" s="94">
        <v>317</v>
      </c>
      <c r="Q7" s="133">
        <v>140</v>
      </c>
      <c r="R7" s="133">
        <v>95</v>
      </c>
      <c r="S7" s="133">
        <v>2500</v>
      </c>
      <c r="T7" s="133">
        <v>5658</v>
      </c>
      <c r="U7" s="151">
        <v>3081</v>
      </c>
      <c r="V7" t="s" s="94">
        <v>301</v>
      </c>
    </row>
    <row r="8" ht="20.35" customHeight="1">
      <c r="A8" t="s" s="148">
        <v>90</v>
      </c>
      <c r="B8" t="s" s="149">
        <v>311</v>
      </c>
      <c r="C8" t="s" s="94">
        <v>320</v>
      </c>
      <c r="D8" t="s" s="94">
        <v>321</v>
      </c>
      <c r="E8" s="150">
        <v>40178</v>
      </c>
      <c r="F8" s="133">
        <f>DATEDIF(E8,TODAY(),"Y")</f>
        <v>3</v>
      </c>
      <c r="G8" t="s" s="94">
        <v>314</v>
      </c>
      <c r="H8" s="133">
        <v>3028</v>
      </c>
      <c r="I8" s="133">
        <v>8800</v>
      </c>
      <c r="J8" s="133">
        <v>4</v>
      </c>
      <c r="K8" s="133">
        <v>350</v>
      </c>
      <c r="L8" s="152">
        <f>H8/K8</f>
        <v>8.651428571428571</v>
      </c>
      <c r="M8" s="133">
        <v>1</v>
      </c>
      <c r="N8" t="s" s="94">
        <v>315</v>
      </c>
      <c r="O8" t="s" s="94">
        <v>316</v>
      </c>
      <c r="P8" t="s" s="94">
        <v>317</v>
      </c>
      <c r="Q8" s="133">
        <v>140</v>
      </c>
      <c r="R8" s="133">
        <v>95</v>
      </c>
      <c r="S8" s="133">
        <v>2500</v>
      </c>
      <c r="T8" s="133">
        <v>5658</v>
      </c>
      <c r="U8" s="151">
        <v>3081</v>
      </c>
      <c r="V8" t="s" s="94">
        <v>301</v>
      </c>
    </row>
    <row r="9" ht="20.35" customHeight="1">
      <c r="A9" t="s" s="148">
        <v>90</v>
      </c>
      <c r="B9" t="s" s="149">
        <v>311</v>
      </c>
      <c r="C9" t="s" s="94">
        <v>322</v>
      </c>
      <c r="D9" t="s" s="94">
        <v>323</v>
      </c>
      <c r="E9" s="150">
        <v>40178</v>
      </c>
      <c r="F9" s="133">
        <f>DATEDIF(E9,TODAY(),"Y")</f>
        <v>3</v>
      </c>
      <c r="G9" t="s" s="94">
        <v>314</v>
      </c>
      <c r="H9" s="133">
        <v>3028</v>
      </c>
      <c r="I9" s="133">
        <v>8800</v>
      </c>
      <c r="J9" s="133">
        <v>4</v>
      </c>
      <c r="K9" s="133">
        <v>350</v>
      </c>
      <c r="L9" s="152">
        <f>H9/K9</f>
        <v>8.651428571428571</v>
      </c>
      <c r="M9" s="133">
        <v>1</v>
      </c>
      <c r="N9" t="s" s="94">
        <v>315</v>
      </c>
      <c r="O9" t="s" s="94">
        <v>316</v>
      </c>
      <c r="P9" t="s" s="94">
        <v>317</v>
      </c>
      <c r="Q9" s="133">
        <v>140</v>
      </c>
      <c r="R9" s="133">
        <v>95</v>
      </c>
      <c r="S9" s="133">
        <v>2500</v>
      </c>
      <c r="T9" s="133">
        <v>5658</v>
      </c>
      <c r="U9" s="151">
        <v>3081</v>
      </c>
      <c r="V9" t="s" s="94">
        <v>301</v>
      </c>
    </row>
    <row r="10" ht="20.35" customHeight="1">
      <c r="A10" t="s" s="148">
        <v>90</v>
      </c>
      <c r="B10" t="s" s="149">
        <v>324</v>
      </c>
      <c r="C10" t="s" s="94">
        <v>325</v>
      </c>
      <c r="D10" t="s" s="94">
        <v>326</v>
      </c>
      <c r="E10" s="150">
        <v>39082</v>
      </c>
      <c r="F10" s="133">
        <f>DATEDIF(E10,TODAY(),"Y")</f>
        <v>6</v>
      </c>
      <c r="G10" t="s" s="94">
        <v>327</v>
      </c>
      <c r="H10" t="s" s="94">
        <v>44</v>
      </c>
      <c r="I10" s="151">
        <v>4500</v>
      </c>
      <c r="J10" s="133">
        <v>7</v>
      </c>
      <c r="K10" s="133">
        <v>175</v>
      </c>
      <c r="L10" t="s" s="94">
        <v>44</v>
      </c>
      <c r="M10" s="133">
        <v>1</v>
      </c>
      <c r="N10" t="s" s="94">
        <v>328</v>
      </c>
      <c r="O10" t="s" s="94">
        <v>301</v>
      </c>
      <c r="P10" t="s" s="94">
        <v>317</v>
      </c>
      <c r="Q10" s="133">
        <v>174</v>
      </c>
      <c r="R10" t="s" s="94">
        <v>44</v>
      </c>
      <c r="S10" s="133">
        <v>2000</v>
      </c>
      <c r="T10" t="s" s="94">
        <v>44</v>
      </c>
      <c r="U10" t="s" s="94">
        <v>44</v>
      </c>
      <c r="V10" t="s" s="94">
        <v>44</v>
      </c>
    </row>
    <row r="11" ht="20.35" customHeight="1">
      <c r="A11" t="s" s="148">
        <v>90</v>
      </c>
      <c r="B11" t="s" s="149">
        <v>297</v>
      </c>
      <c r="C11" s="133">
        <v>1143</v>
      </c>
      <c r="D11" t="s" s="94">
        <v>329</v>
      </c>
      <c r="E11" s="150">
        <v>20820</v>
      </c>
      <c r="F11" s="133">
        <f>DATEDIF(E11,TODAY(),"Y")</f>
        <v>56</v>
      </c>
      <c r="G11" t="s" s="94">
        <v>330</v>
      </c>
      <c r="H11" s="133">
        <v>12490</v>
      </c>
      <c r="I11" t="s" s="94">
        <v>44</v>
      </c>
      <c r="J11" s="133">
        <v>5</v>
      </c>
      <c r="K11" s="133">
        <v>2820</v>
      </c>
      <c r="L11" s="152">
        <f>H11/K11</f>
        <v>4.429078014184397</v>
      </c>
      <c r="M11" s="133">
        <v>4</v>
      </c>
      <c r="N11" t="s" s="94">
        <v>300</v>
      </c>
      <c r="O11" t="s" s="94">
        <v>301</v>
      </c>
      <c r="P11" t="s" s="94">
        <v>302</v>
      </c>
      <c r="Q11" s="133">
        <v>300</v>
      </c>
      <c r="R11" s="133">
        <v>120</v>
      </c>
      <c r="S11" s="133">
        <v>5000</v>
      </c>
      <c r="T11" t="s" s="94">
        <v>44</v>
      </c>
      <c r="U11" s="151">
        <v>12491</v>
      </c>
      <c r="V11" t="s" s="94">
        <v>301</v>
      </c>
    </row>
    <row r="12" ht="20.35" customHeight="1">
      <c r="A12" t="s" s="148">
        <v>90</v>
      </c>
      <c r="B12" t="s" s="149">
        <v>331</v>
      </c>
      <c r="C12" s="133">
        <v>179</v>
      </c>
      <c r="D12" t="s" s="94">
        <v>332</v>
      </c>
      <c r="E12" s="150">
        <v>18263</v>
      </c>
      <c r="F12" s="133">
        <f>DATEDIF(E12,TODAY(),"Y")</f>
        <v>63</v>
      </c>
      <c r="G12" t="s" s="94">
        <v>333</v>
      </c>
      <c r="H12" s="133">
        <v>7950</v>
      </c>
      <c r="I12" t="s" s="94">
        <v>44</v>
      </c>
      <c r="J12" s="133">
        <v>3</v>
      </c>
      <c r="K12" s="133">
        <v>1410</v>
      </c>
      <c r="L12" s="152">
        <f>H12/K12</f>
        <v>5.638297872340425</v>
      </c>
      <c r="M12" s="133">
        <v>2</v>
      </c>
      <c r="N12" t="s" s="94">
        <v>300</v>
      </c>
      <c r="O12" t="s" s="94">
        <v>301</v>
      </c>
      <c r="P12" t="s" s="94">
        <v>302</v>
      </c>
      <c r="Q12" s="133">
        <v>270</v>
      </c>
      <c r="R12" s="133">
        <v>120</v>
      </c>
      <c r="S12" s="133">
        <v>4500</v>
      </c>
      <c r="T12" s="134"/>
      <c r="U12" s="133">
        <v>7950</v>
      </c>
      <c r="V12" t="s" s="94">
        <v>301</v>
      </c>
    </row>
    <row r="13" ht="20.35" customHeight="1">
      <c r="A13" t="s" s="148">
        <v>90</v>
      </c>
      <c r="B13" t="s" s="149">
        <v>331</v>
      </c>
      <c r="C13" s="133">
        <v>80</v>
      </c>
      <c r="D13" t="s" s="94">
        <v>334</v>
      </c>
      <c r="E13" s="150">
        <v>17898</v>
      </c>
      <c r="F13" s="133">
        <f>DATEDIF(E13,TODAY(),"Y")</f>
        <v>64</v>
      </c>
      <c r="G13" t="s" s="94">
        <v>335</v>
      </c>
      <c r="H13" s="133">
        <v>7950</v>
      </c>
      <c r="I13" t="s" s="94">
        <v>44</v>
      </c>
      <c r="J13" s="133">
        <v>3</v>
      </c>
      <c r="K13" s="133">
        <v>1410</v>
      </c>
      <c r="L13" s="152">
        <f>H13/K13</f>
        <v>5.638297872340425</v>
      </c>
      <c r="M13" s="133">
        <v>2</v>
      </c>
      <c r="N13" t="s" s="94">
        <v>300</v>
      </c>
      <c r="O13" t="s" s="94">
        <v>301</v>
      </c>
      <c r="P13" t="s" s="94">
        <v>302</v>
      </c>
      <c r="Q13" s="133">
        <v>270</v>
      </c>
      <c r="R13" s="133">
        <v>120</v>
      </c>
      <c r="S13" s="133">
        <v>4500</v>
      </c>
      <c r="T13" s="134"/>
      <c r="U13" s="133">
        <v>7950</v>
      </c>
      <c r="V13" t="s" s="94">
        <v>301</v>
      </c>
    </row>
    <row r="14" ht="20.35" customHeight="1">
      <c r="A14" t="s" s="148">
        <v>90</v>
      </c>
      <c r="B14" t="s" s="149">
        <v>331</v>
      </c>
      <c r="C14" s="133">
        <v>57</v>
      </c>
      <c r="D14" t="s" s="94">
        <v>336</v>
      </c>
      <c r="E14" s="150">
        <v>17898</v>
      </c>
      <c r="F14" s="133">
        <f>DATEDIF(E14,TODAY(),"Y")</f>
        <v>64</v>
      </c>
      <c r="G14" t="s" s="94">
        <v>337</v>
      </c>
      <c r="H14" s="133">
        <v>7950</v>
      </c>
      <c r="I14" t="s" s="94">
        <v>44</v>
      </c>
      <c r="J14" s="133">
        <v>3</v>
      </c>
      <c r="K14" s="133">
        <v>1410</v>
      </c>
      <c r="L14" s="152">
        <f>H14/K14</f>
        <v>5.638297872340425</v>
      </c>
      <c r="M14" s="133">
        <v>2</v>
      </c>
      <c r="N14" t="s" s="94">
        <v>300</v>
      </c>
      <c r="O14" t="s" s="94">
        <v>301</v>
      </c>
      <c r="P14" t="s" s="94">
        <v>302</v>
      </c>
      <c r="Q14" s="133">
        <v>270</v>
      </c>
      <c r="R14" s="133">
        <v>120</v>
      </c>
      <c r="S14" s="133">
        <v>4500</v>
      </c>
      <c r="T14" s="134"/>
      <c r="U14" s="133">
        <v>7950</v>
      </c>
      <c r="V14" t="s" s="94">
        <v>301</v>
      </c>
    </row>
    <row r="15" ht="20.35" customHeight="1">
      <c r="A15" t="s" s="148">
        <v>90</v>
      </c>
      <c r="B15" t="s" s="149">
        <v>331</v>
      </c>
      <c r="C15" s="133">
        <v>465</v>
      </c>
      <c r="D15" t="s" s="94">
        <v>338</v>
      </c>
      <c r="E15" s="150">
        <v>19359</v>
      </c>
      <c r="F15" s="133">
        <f>DATEDIF(E15,TODAY(),"Y")</f>
        <v>60</v>
      </c>
      <c r="G15" t="s" s="94">
        <v>339</v>
      </c>
      <c r="H15" s="133">
        <v>7950</v>
      </c>
      <c r="I15" t="s" s="94">
        <v>44</v>
      </c>
      <c r="J15" s="133">
        <v>3</v>
      </c>
      <c r="K15" s="133">
        <v>1410</v>
      </c>
      <c r="L15" s="152">
        <f>H15/K15</f>
        <v>5.638297872340425</v>
      </c>
      <c r="M15" s="133">
        <v>2</v>
      </c>
      <c r="N15" t="s" s="94">
        <v>300</v>
      </c>
      <c r="O15" t="s" s="94">
        <v>301</v>
      </c>
      <c r="P15" t="s" s="94">
        <v>302</v>
      </c>
      <c r="Q15" s="133">
        <v>270</v>
      </c>
      <c r="R15" s="133">
        <v>120</v>
      </c>
      <c r="S15" s="133">
        <v>4500</v>
      </c>
      <c r="T15" s="134"/>
      <c r="U15" s="133">
        <v>7950</v>
      </c>
      <c r="V15" t="s" s="94">
        <v>301</v>
      </c>
    </row>
    <row r="16" ht="20.35" customHeight="1">
      <c r="A16" t="s" s="148">
        <v>90</v>
      </c>
      <c r="B16" t="s" s="149">
        <v>311</v>
      </c>
      <c r="C16" t="s" s="94">
        <v>340</v>
      </c>
      <c r="D16" t="s" s="94">
        <v>341</v>
      </c>
      <c r="E16" s="150">
        <v>38352</v>
      </c>
      <c r="F16" s="133">
        <f>DATEDIF(E16,TODAY(),"Y")</f>
        <v>8</v>
      </c>
      <c r="G16" t="s" s="94">
        <v>342</v>
      </c>
      <c r="H16" s="133">
        <v>3028</v>
      </c>
      <c r="I16" s="133">
        <v>8800</v>
      </c>
      <c r="J16" s="133">
        <v>3</v>
      </c>
      <c r="K16" s="133">
        <v>340</v>
      </c>
      <c r="L16" s="152">
        <f>H16/K16</f>
        <v>8.905882352941177</v>
      </c>
      <c r="M16" s="133">
        <v>1</v>
      </c>
      <c r="N16" t="s" s="94">
        <v>315</v>
      </c>
      <c r="O16" t="s" s="94">
        <v>316</v>
      </c>
      <c r="P16" t="s" s="94">
        <v>317</v>
      </c>
      <c r="Q16" s="133">
        <v>170</v>
      </c>
      <c r="R16" s="133">
        <v>95</v>
      </c>
      <c r="S16" s="133">
        <v>3000</v>
      </c>
      <c r="T16" s="133">
        <v>5658</v>
      </c>
      <c r="U16" s="151">
        <v>3028</v>
      </c>
      <c r="V16" t="s" s="94">
        <v>301</v>
      </c>
    </row>
    <row r="17" ht="20.35" customHeight="1">
      <c r="A17" t="s" s="148">
        <v>90</v>
      </c>
      <c r="B17" t="s" s="149">
        <v>311</v>
      </c>
      <c r="C17" t="s" s="94">
        <v>343</v>
      </c>
      <c r="D17" t="s" s="94">
        <v>344</v>
      </c>
      <c r="E17" s="150">
        <v>38717</v>
      </c>
      <c r="F17" s="133">
        <f>DATEDIF(E17,TODAY(),"Y")</f>
        <v>7</v>
      </c>
      <c r="G17" t="s" s="94">
        <v>345</v>
      </c>
      <c r="H17" s="133">
        <v>3028</v>
      </c>
      <c r="I17" s="133">
        <v>8800</v>
      </c>
      <c r="J17" s="133">
        <v>3</v>
      </c>
      <c r="K17" s="133">
        <v>340</v>
      </c>
      <c r="L17" s="152">
        <f>H17/K17</f>
        <v>8.905882352941177</v>
      </c>
      <c r="M17" s="133">
        <v>1</v>
      </c>
      <c r="N17" t="s" s="94">
        <v>315</v>
      </c>
      <c r="O17" t="s" s="94">
        <v>316</v>
      </c>
      <c r="P17" t="s" s="94">
        <v>317</v>
      </c>
      <c r="Q17" s="133">
        <v>170</v>
      </c>
      <c r="R17" s="133">
        <v>95</v>
      </c>
      <c r="S17" s="133">
        <v>3000</v>
      </c>
      <c r="T17" s="133">
        <v>5658</v>
      </c>
      <c r="U17" s="151">
        <v>3028</v>
      </c>
      <c r="V17" t="s" s="94">
        <v>301</v>
      </c>
    </row>
    <row r="18" ht="20.35" customHeight="1">
      <c r="A18" t="s" s="148">
        <v>90</v>
      </c>
      <c r="B18" t="s" s="149">
        <v>311</v>
      </c>
      <c r="C18" t="s" s="94">
        <v>346</v>
      </c>
      <c r="D18" t="s" s="94">
        <v>347</v>
      </c>
      <c r="E18" s="150">
        <v>38717</v>
      </c>
      <c r="F18" s="133">
        <f>DATEDIF(E18,TODAY(),"Y")</f>
        <v>7</v>
      </c>
      <c r="G18" t="s" s="94">
        <v>345</v>
      </c>
      <c r="H18" s="133">
        <v>3028</v>
      </c>
      <c r="I18" s="133">
        <v>8800</v>
      </c>
      <c r="J18" s="133">
        <v>3</v>
      </c>
      <c r="K18" s="133">
        <v>340</v>
      </c>
      <c r="L18" s="152">
        <f>H18/K18</f>
        <v>8.905882352941177</v>
      </c>
      <c r="M18" s="133">
        <v>1</v>
      </c>
      <c r="N18" t="s" s="94">
        <v>315</v>
      </c>
      <c r="O18" t="s" s="94">
        <v>316</v>
      </c>
      <c r="P18" t="s" s="94">
        <v>317</v>
      </c>
      <c r="Q18" s="133">
        <v>170</v>
      </c>
      <c r="R18" s="133">
        <v>95</v>
      </c>
      <c r="S18" s="133">
        <v>3000</v>
      </c>
      <c r="T18" s="133">
        <v>5658</v>
      </c>
      <c r="U18" s="151">
        <v>3028</v>
      </c>
      <c r="V18" t="s" s="94">
        <v>301</v>
      </c>
    </row>
    <row r="19" ht="20.35" customHeight="1">
      <c r="A19" t="s" s="153">
        <v>90</v>
      </c>
      <c r="B19" t="s" s="154">
        <v>311</v>
      </c>
      <c r="C19" t="s" s="155">
        <v>348</v>
      </c>
      <c r="D19" t="s" s="155">
        <v>349</v>
      </c>
      <c r="E19" s="156">
        <v>33603</v>
      </c>
      <c r="F19" s="157">
        <f>DATEDIF(E19,TODAY(),"Y")</f>
        <v>21</v>
      </c>
      <c r="G19" t="s" s="155">
        <v>350</v>
      </c>
      <c r="H19" s="157">
        <v>3028</v>
      </c>
      <c r="I19" s="157">
        <v>8800</v>
      </c>
      <c r="J19" s="157">
        <v>3</v>
      </c>
      <c r="K19" s="157">
        <v>340</v>
      </c>
      <c r="L19" s="158">
        <f>H19/K19</f>
        <v>8.905882352941177</v>
      </c>
      <c r="M19" s="157">
        <v>1</v>
      </c>
      <c r="N19" t="s" s="155">
        <v>315</v>
      </c>
      <c r="O19" t="s" s="155">
        <v>316</v>
      </c>
      <c r="P19" t="s" s="155">
        <v>317</v>
      </c>
      <c r="Q19" s="157">
        <v>170</v>
      </c>
      <c r="R19" s="157">
        <v>95</v>
      </c>
      <c r="S19" s="157">
        <v>3000</v>
      </c>
      <c r="T19" s="157">
        <v>5658</v>
      </c>
      <c r="U19" s="159">
        <v>3028</v>
      </c>
      <c r="V19" t="s" s="155">
        <v>301</v>
      </c>
    </row>
    <row r="20" ht="20.35" customHeight="1">
      <c r="A20" t="s" s="148">
        <v>90</v>
      </c>
      <c r="B20" t="s" s="149">
        <v>311</v>
      </c>
      <c r="C20" t="s" s="94">
        <v>348</v>
      </c>
      <c r="D20" t="s" s="94">
        <v>349</v>
      </c>
      <c r="E20" s="150">
        <v>39082</v>
      </c>
      <c r="F20" s="133">
        <f>DATEDIF(E20,TODAY(),"Y")</f>
        <v>6</v>
      </c>
      <c r="G20" t="s" s="94">
        <v>350</v>
      </c>
      <c r="H20" s="133">
        <v>3028</v>
      </c>
      <c r="I20" s="133">
        <v>8800</v>
      </c>
      <c r="J20" s="133">
        <v>3</v>
      </c>
      <c r="K20" s="133">
        <v>340</v>
      </c>
      <c r="L20" s="152">
        <f>H20/K20</f>
        <v>8.905882352941177</v>
      </c>
      <c r="M20" s="133">
        <v>1</v>
      </c>
      <c r="N20" t="s" s="94">
        <v>315</v>
      </c>
      <c r="O20" t="s" s="94">
        <v>316</v>
      </c>
      <c r="P20" t="s" s="94">
        <v>317</v>
      </c>
      <c r="Q20" s="133">
        <v>170</v>
      </c>
      <c r="R20" s="133">
        <v>95</v>
      </c>
      <c r="S20" s="133">
        <v>3000</v>
      </c>
      <c r="T20" s="133">
        <v>5658</v>
      </c>
      <c r="U20" s="151">
        <v>3028</v>
      </c>
      <c r="V20" t="s" s="94">
        <v>301</v>
      </c>
    </row>
    <row r="21" ht="32.35" customHeight="1">
      <c r="A21" t="s" s="148">
        <v>351</v>
      </c>
      <c r="B21" t="s" s="149">
        <v>352</v>
      </c>
      <c r="C21" s="133">
        <v>76823</v>
      </c>
      <c r="D21" t="s" s="94">
        <v>353</v>
      </c>
      <c r="E21" s="150">
        <v>15341</v>
      </c>
      <c r="F21" s="133">
        <f>DATEDIF(E21,TODAY(),"Y")</f>
        <v>71</v>
      </c>
      <c r="G21" t="s" s="94">
        <v>354</v>
      </c>
      <c r="H21" s="151">
        <v>27200</v>
      </c>
      <c r="I21" s="151">
        <v>175000</v>
      </c>
      <c r="J21" s="133">
        <v>4</v>
      </c>
      <c r="K21" s="133">
        <v>2850</v>
      </c>
      <c r="L21" s="152">
        <f>H21/K21</f>
        <v>9.543859649122806</v>
      </c>
      <c r="M21" s="133">
        <v>4</v>
      </c>
      <c r="N21" t="s" s="94">
        <v>355</v>
      </c>
      <c r="O21" t="s" s="94">
        <v>301</v>
      </c>
      <c r="P21" t="s" s="94">
        <v>44</v>
      </c>
      <c r="Q21" s="133">
        <v>165</v>
      </c>
      <c r="R21" s="133">
        <v>120</v>
      </c>
      <c r="S21" t="s" s="94">
        <v>44</v>
      </c>
      <c r="T21" t="s" s="94">
        <v>44</v>
      </c>
      <c r="U21" s="151">
        <v>27000</v>
      </c>
      <c r="V21" t="s" s="94">
        <v>356</v>
      </c>
    </row>
    <row r="22" ht="32.35" customHeight="1">
      <c r="A22" t="s" s="148">
        <v>357</v>
      </c>
      <c r="B22" t="s" s="149">
        <v>352</v>
      </c>
      <c r="C22" s="133">
        <v>76820</v>
      </c>
      <c r="D22" t="s" s="94">
        <v>358</v>
      </c>
      <c r="E22" s="150">
        <v>15341</v>
      </c>
      <c r="F22" s="133">
        <f>DATEDIF(E22,TODAY(),"Y")</f>
        <v>71</v>
      </c>
      <c r="G22" t="s" s="94">
        <v>359</v>
      </c>
      <c r="H22" s="151">
        <v>27200</v>
      </c>
      <c r="I22" s="151">
        <v>175000</v>
      </c>
      <c r="J22" s="133">
        <v>4</v>
      </c>
      <c r="K22" s="133">
        <v>2850</v>
      </c>
      <c r="L22" s="152">
        <f>H22/K22</f>
        <v>9.543859649122806</v>
      </c>
      <c r="M22" s="133">
        <v>4</v>
      </c>
      <c r="N22" t="s" s="94">
        <v>355</v>
      </c>
      <c r="O22" t="s" s="94">
        <v>301</v>
      </c>
      <c r="P22" t="s" s="94">
        <v>44</v>
      </c>
      <c r="Q22" s="133">
        <v>165</v>
      </c>
      <c r="R22" s="133">
        <v>120</v>
      </c>
      <c r="S22" t="s" s="94">
        <v>44</v>
      </c>
      <c r="T22" t="s" s="94">
        <v>44</v>
      </c>
      <c r="U22" s="151">
        <v>27000</v>
      </c>
      <c r="V22" t="s" s="94">
        <v>356</v>
      </c>
    </row>
    <row r="23" ht="32.35" customHeight="1">
      <c r="A23" s="160"/>
      <c r="B23" t="s" s="49">
        <v>360</v>
      </c>
      <c r="C23" s="15"/>
      <c r="D23" s="15"/>
      <c r="E23" s="15"/>
      <c r="F23" s="15"/>
      <c r="G23" s="15"/>
      <c r="H23" s="15"/>
      <c r="I23" s="15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ht="32.35" customHeight="1">
      <c r="A24" s="160"/>
      <c r="B24" t="s" s="161">
        <v>361</v>
      </c>
      <c r="C24" s="15"/>
      <c r="D24" s="15"/>
      <c r="E24" s="15"/>
      <c r="F24" s="15"/>
      <c r="G24" s="15"/>
      <c r="H24" s="15"/>
      <c r="I24" s="15"/>
      <c r="J24" s="130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ht="32.35" customHeight="1">
      <c r="A25" s="160"/>
      <c r="B25" s="51"/>
      <c r="C25" s="15"/>
      <c r="D25" s="15"/>
      <c r="E25" s="15"/>
      <c r="F25" s="15"/>
      <c r="G25" s="15"/>
      <c r="H25" s="15"/>
      <c r="I25" s="15"/>
      <c r="J25" t="s" s="129">
        <v>362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ht="21.2" customHeight="1">
      <c r="A26" s="160"/>
      <c r="B26" s="51"/>
      <c r="C26" s="15"/>
      <c r="D26" s="15"/>
      <c r="E26" s="15"/>
      <c r="F26" s="15"/>
      <c r="G26" s="15"/>
      <c r="H26" s="15"/>
      <c r="I26" s="15"/>
      <c r="J26" t="s" s="66">
        <v>157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ht="20.35" customHeight="1">
      <c r="A27" s="160"/>
      <c r="B27" s="51"/>
      <c r="C27" s="15"/>
      <c r="D27" s="15"/>
      <c r="E27" s="15"/>
      <c r="F27" s="15"/>
      <c r="G27" s="15"/>
      <c r="H27" s="15"/>
      <c r="I27" s="15"/>
      <c r="J27" t="s" s="94">
        <v>363</v>
      </c>
      <c r="K27" s="133">
        <v>2430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ht="20.35" customHeight="1">
      <c r="A28" s="160"/>
      <c r="B28" s="51"/>
      <c r="C28" s="15"/>
      <c r="D28" s="15"/>
      <c r="E28" s="15"/>
      <c r="F28" s="15"/>
      <c r="G28" s="15"/>
      <c r="H28" s="15"/>
      <c r="I28" s="15"/>
      <c r="J28" t="s" s="94">
        <v>364</v>
      </c>
      <c r="K28" s="133">
        <v>2820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ht="20.35" customHeight="1">
      <c r="A29" s="160"/>
      <c r="B29" s="51"/>
      <c r="C29" s="15"/>
      <c r="D29" s="15"/>
      <c r="E29" s="15"/>
      <c r="F29" s="15"/>
      <c r="G29" s="15"/>
      <c r="H29" s="15"/>
      <c r="I29" s="15"/>
      <c r="J29" t="s" s="94">
        <v>144</v>
      </c>
      <c r="K29" s="133">
        <v>1410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ht="20.35" customHeight="1">
      <c r="A30" s="160"/>
      <c r="B30" s="51"/>
      <c r="C30" s="15"/>
      <c r="D30" s="15"/>
      <c r="E30" s="15"/>
      <c r="F30" s="15"/>
      <c r="G30" s="15"/>
      <c r="H30" s="15"/>
      <c r="I30" s="15"/>
      <c r="J30" t="s" s="94">
        <v>365</v>
      </c>
      <c r="K30" s="133">
        <v>340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ht="20.35" customHeight="1">
      <c r="A31" s="160"/>
      <c r="B31" s="51"/>
      <c r="C31" s="15"/>
      <c r="D31" s="15"/>
      <c r="E31" s="15"/>
      <c r="F31" s="15"/>
      <c r="G31" s="15"/>
      <c r="H31" s="15"/>
      <c r="I31" s="15"/>
      <c r="J31" t="s" s="94">
        <v>147</v>
      </c>
      <c r="K31" s="133">
        <v>350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ht="20.35" customHeight="1">
      <c r="A32" s="160"/>
      <c r="B32" s="51"/>
      <c r="C32" s="15"/>
      <c r="D32" s="15"/>
      <c r="E32" s="15"/>
      <c r="F32" s="15"/>
      <c r="G32" s="15"/>
      <c r="H32" s="15"/>
      <c r="I32" s="15"/>
      <c r="J32" t="s" s="94">
        <v>80</v>
      </c>
      <c r="K32" s="133">
        <v>330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ht="19.25" customHeight="1">
      <c r="A33" s="160"/>
      <c r="B33" s="51"/>
      <c r="C33" s="15"/>
      <c r="D33" s="15"/>
      <c r="E33" s="15"/>
      <c r="F33" s="15"/>
      <c r="G33" s="15"/>
      <c r="H33" s="15"/>
      <c r="I33" s="15"/>
      <c r="J33" t="s" s="94">
        <v>366</v>
      </c>
      <c r="K33" s="133">
        <v>395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ht="20.35" customHeight="1">
      <c r="A34" s="160"/>
      <c r="B34" s="51"/>
      <c r="C34" s="15"/>
      <c r="D34" s="15"/>
      <c r="E34" s="15"/>
      <c r="F34" s="15"/>
      <c r="G34" s="15"/>
      <c r="H34" s="134"/>
      <c r="I34" s="134"/>
      <c r="J34" t="s" s="94">
        <v>162</v>
      </c>
      <c r="K34" s="133">
        <v>175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ht="20.35" customHeight="1">
      <c r="A35" s="160"/>
      <c r="B35" s="51"/>
      <c r="C35" s="15"/>
      <c r="D35" s="15"/>
      <c r="E35" s="15"/>
      <c r="F35" s="15"/>
      <c r="G35" s="15"/>
      <c r="H35" s="134"/>
      <c r="I35" s="134"/>
      <c r="J35" t="s" s="94">
        <v>367</v>
      </c>
      <c r="K35" s="133">
        <v>600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ht="20.35" customHeight="1">
      <c r="A36" s="160"/>
      <c r="B36" s="51"/>
      <c r="C36" s="15"/>
      <c r="D36" s="15"/>
      <c r="E36" s="15"/>
      <c r="F36" s="15"/>
      <c r="G36" s="15"/>
      <c r="H36" s="134"/>
      <c r="I36" s="134"/>
      <c r="J36" t="s" s="94">
        <v>368</v>
      </c>
      <c r="K36" s="133">
        <v>905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ht="20.35" customHeight="1">
      <c r="A37" s="160"/>
      <c r="B37" s="51"/>
      <c r="C37" s="15"/>
      <c r="D37" s="15"/>
      <c r="E37" s="15"/>
      <c r="F37" s="15"/>
      <c r="G37" s="15"/>
      <c r="H37" s="134"/>
      <c r="I37" s="134"/>
      <c r="J37" t="s" s="94">
        <v>369</v>
      </c>
      <c r="K37" s="133">
        <v>1137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ht="19.15" customHeight="1">
      <c r="A38" s="160"/>
      <c r="B38" s="51"/>
      <c r="C38" s="15"/>
      <c r="D38" s="15"/>
      <c r="E38" s="15"/>
      <c r="F38" s="15"/>
      <c r="G38" s="15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ht="20.35" customHeight="1">
      <c r="A39" s="160"/>
      <c r="B39" s="162"/>
      <c r="C39" s="134"/>
      <c r="D39" s="15"/>
      <c r="E39" s="15"/>
      <c r="F39" s="15"/>
      <c r="G39" s="15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ht="20.35" customHeight="1">
      <c r="A40" s="160"/>
      <c r="B40" s="162"/>
      <c r="C40" s="134"/>
      <c r="D40" s="15"/>
      <c r="E40" s="15"/>
      <c r="F40" s="15"/>
      <c r="G40" s="15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ht="18.85" customHeight="1">
      <c r="A41" s="160"/>
      <c r="B41" s="162"/>
      <c r="C41" s="134"/>
      <c r="D41" s="15"/>
      <c r="E41" s="15"/>
      <c r="F41" s="15"/>
      <c r="G41" s="15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ht="20.35" customHeight="1">
      <c r="A42" s="160"/>
      <c r="B42" s="162"/>
      <c r="C42" s="134"/>
      <c r="D42" s="15"/>
      <c r="E42" s="15"/>
      <c r="F42" s="15"/>
      <c r="G42" s="15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ht="20.35" customHeight="1">
      <c r="A43" s="160"/>
      <c r="B43" s="162"/>
      <c r="C43" s="134"/>
      <c r="D43" s="15"/>
      <c r="E43" s="15"/>
      <c r="F43" s="15"/>
      <c r="G43" s="15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ht="20.35" customHeight="1">
      <c r="A44" s="160"/>
      <c r="B44" s="162"/>
      <c r="C44" s="134"/>
      <c r="D44" s="15"/>
      <c r="E44" s="15"/>
      <c r="F44" s="15"/>
      <c r="G44" s="15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ht="20.35" customHeight="1">
      <c r="A45" s="160"/>
      <c r="B45" s="162"/>
      <c r="C45" s="134"/>
      <c r="D45" s="15"/>
      <c r="E45" s="15"/>
      <c r="F45" s="15"/>
      <c r="G45" s="15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ht="20.35" customHeight="1">
      <c r="A46" s="160"/>
      <c r="B46" s="162"/>
      <c r="C46" s="134"/>
      <c r="D46" s="15"/>
      <c r="E46" s="15"/>
      <c r="F46" s="15"/>
      <c r="G46" s="15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ht="20.35" customHeight="1">
      <c r="A47" s="160"/>
      <c r="B47" s="162"/>
      <c r="C47" s="134"/>
      <c r="D47" s="15"/>
      <c r="E47" s="15"/>
      <c r="F47" s="15"/>
      <c r="G47" s="1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ht="20.35" customHeight="1">
      <c r="A48" s="160"/>
      <c r="B48" s="162"/>
      <c r="C48" s="134"/>
      <c r="D48" s="15"/>
      <c r="E48" s="15"/>
      <c r="F48" s="15"/>
      <c r="G48" s="15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ht="20.35" customHeight="1">
      <c r="A49" s="160"/>
      <c r="B49" s="162"/>
      <c r="C49" s="134"/>
      <c r="D49" s="15"/>
      <c r="E49" s="15"/>
      <c r="F49" s="15"/>
      <c r="G49" s="15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ht="20.35" customHeight="1">
      <c r="A50" s="160"/>
      <c r="B50" s="162"/>
      <c r="C50" s="134"/>
      <c r="D50" s="15"/>
      <c r="E50" s="15"/>
      <c r="F50" s="15"/>
      <c r="G50" s="15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ht="20.35" customHeight="1">
      <c r="A51" s="160"/>
      <c r="B51" s="162"/>
      <c r="C51" s="134"/>
      <c r="D51" s="15"/>
      <c r="E51" s="15"/>
      <c r="F51" s="15"/>
      <c r="G51" s="15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ht="20.35" customHeight="1">
      <c r="A52" s="160"/>
      <c r="B52" s="162"/>
      <c r="C52" s="134"/>
      <c r="D52" s="15"/>
      <c r="E52" s="15"/>
      <c r="F52" s="15"/>
      <c r="G52" s="15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</row>
    <row r="53" ht="20.35" customHeight="1">
      <c r="A53" s="160"/>
      <c r="B53" s="162"/>
      <c r="C53" s="134"/>
      <c r="D53" s="15"/>
      <c r="E53" s="15"/>
      <c r="F53" s="15"/>
      <c r="G53" s="15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  <row r="54" ht="20.35" customHeight="1">
      <c r="A54" s="160"/>
      <c r="B54" s="162"/>
      <c r="C54" s="134"/>
      <c r="D54" s="15"/>
      <c r="E54" s="15"/>
      <c r="F54" s="15"/>
      <c r="G54" s="15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ht="20.35" customHeight="1">
      <c r="A55" s="160"/>
      <c r="B55" s="162"/>
      <c r="C55" s="134"/>
      <c r="D55" s="15"/>
      <c r="E55" s="15"/>
      <c r="F55" s="15"/>
      <c r="G55" s="15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ht="20.35" customHeight="1">
      <c r="A56" s="160"/>
      <c r="B56" s="162"/>
      <c r="C56" s="134"/>
      <c r="D56" s="15"/>
      <c r="E56" s="15"/>
      <c r="F56" s="15"/>
      <c r="G56" s="15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ht="20.35" customHeight="1">
      <c r="A57" s="160"/>
      <c r="B57" s="162"/>
      <c r="C57" s="134"/>
      <c r="D57" s="15"/>
      <c r="E57" s="15"/>
      <c r="F57" s="15"/>
      <c r="G57" s="15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ht="20.35" customHeight="1">
      <c r="A58" s="160"/>
      <c r="B58" s="162"/>
      <c r="C58" s="134"/>
      <c r="D58" s="15"/>
      <c r="E58" s="15"/>
      <c r="F58" s="15"/>
      <c r="G58" s="15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ht="20.35" customHeight="1">
      <c r="A59" s="160"/>
      <c r="B59" s="162"/>
      <c r="C59" s="134"/>
      <c r="D59" s="15"/>
      <c r="E59" s="15"/>
      <c r="F59" s="15"/>
      <c r="G59" s="15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ht="20.35" customHeight="1">
      <c r="A60" s="160"/>
      <c r="B60" s="162"/>
      <c r="C60" s="134"/>
      <c r="D60" s="15"/>
      <c r="E60" s="15"/>
      <c r="F60" s="15"/>
      <c r="G60" s="15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ht="20.35" customHeight="1">
      <c r="A61" s="160"/>
      <c r="B61" s="162"/>
      <c r="C61" s="134"/>
      <c r="D61" s="15"/>
      <c r="E61" s="15"/>
      <c r="F61" s="15"/>
      <c r="G61" s="15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ht="20.35" customHeight="1">
      <c r="A62" s="160"/>
      <c r="B62" s="162"/>
      <c r="C62" s="134"/>
      <c r="D62" s="15"/>
      <c r="E62" s="15"/>
      <c r="F62" s="15"/>
      <c r="G62" s="15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ht="20.35" customHeight="1">
      <c r="A63" s="160"/>
      <c r="B63" s="162"/>
      <c r="C63" s="134"/>
      <c r="D63" s="15"/>
      <c r="E63" s="15"/>
      <c r="F63" s="15"/>
      <c r="G63" s="15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</sheetData>
  <mergeCells count="5">
    <mergeCell ref="F53:G53"/>
    <mergeCell ref="D52:G52"/>
    <mergeCell ref="F24:G24"/>
    <mergeCell ref="D23:G23"/>
    <mergeCell ref="B23:C23"/>
  </mergeCells>
  <hyperlinks>
    <hyperlink ref="B23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